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60" windowHeight="5970" activeTab="0"/>
  </bookViews>
  <sheets>
    <sheet name="H" sheetId="1" r:id="rId1"/>
  </sheets>
  <definedNames>
    <definedName name="_xlnm.Print_Area" localSheetId="0">'H'!$A$1:$U$63</definedName>
  </definedNames>
  <calcPr fullCalcOnLoad="1"/>
</workbook>
</file>

<file path=xl/sharedStrings.xml><?xml version="1.0" encoding="utf-8"?>
<sst xmlns="http://schemas.openxmlformats.org/spreadsheetml/2006/main" count="279" uniqueCount="100">
  <si>
    <t xml:space="preserve"> Project</t>
  </si>
  <si>
    <t xml:space="preserve"> Client</t>
  </si>
  <si>
    <t xml:space="preserve"> Contractor</t>
  </si>
  <si>
    <t xml:space="preserve"> Service of Unit</t>
  </si>
  <si>
    <t>Item No.</t>
  </si>
  <si>
    <r>
      <t xml:space="preserve"> </t>
    </r>
    <r>
      <rPr>
        <b/>
        <u val="single"/>
        <sz val="8"/>
        <rFont val="Arial"/>
        <family val="2"/>
      </rPr>
      <t>Remarks</t>
    </r>
  </si>
  <si>
    <t>Job No.</t>
  </si>
  <si>
    <t>Doc. No.</t>
  </si>
  <si>
    <t>Date</t>
  </si>
  <si>
    <t>Revision</t>
  </si>
  <si>
    <t>J</t>
  </si>
  <si>
    <t xml:space="preserve"> Type</t>
  </si>
  <si>
    <t>C A L C U L A T I O N     o f     V E S S E L     P R O P E R T I E S</t>
  </si>
  <si>
    <t>CAL - VSLP - 100</t>
  </si>
  <si>
    <t>2007.   8.   22.</t>
  </si>
  <si>
    <t>Cylindrical Vessel</t>
  </si>
  <si>
    <t>Installation</t>
  </si>
  <si>
    <t>Horizontal</t>
  </si>
  <si>
    <t>S C H E M A T I C     w I t h     D I M E N S I O N S</t>
  </si>
  <si>
    <t>Head Type</t>
  </si>
  <si>
    <t>2:1 Ellipsoidal</t>
  </si>
  <si>
    <t>ID</t>
  </si>
  <si>
    <t>TL</t>
  </si>
  <si>
    <t>=</t>
  </si>
  <si>
    <t>arc cos ( ( R - h ) / R )</t>
  </si>
  <si>
    <r>
      <t xml:space="preserve">2  </t>
    </r>
    <r>
      <rPr>
        <sz val="8"/>
        <rFont val="돋움"/>
        <family val="3"/>
      </rPr>
      <t>θ</t>
    </r>
  </si>
  <si>
    <t>Area of Circular Sector</t>
  </si>
  <si>
    <t>Asec</t>
  </si>
  <si>
    <t>Area of Triangle</t>
  </si>
  <si>
    <t>Area of Circular Segment</t>
  </si>
  <si>
    <t>Atri</t>
  </si>
  <si>
    <t>Asg</t>
  </si>
  <si>
    <r>
      <t>π</t>
    </r>
    <r>
      <rPr>
        <sz val="8"/>
        <rFont val="Arial"/>
        <family val="2"/>
      </rPr>
      <t xml:space="preserve"> / 4 x ID^2 x </t>
    </r>
    <r>
      <rPr>
        <sz val="8"/>
        <rFont val="돋움"/>
        <family val="3"/>
      </rPr>
      <t>α</t>
    </r>
    <r>
      <rPr>
        <sz val="8"/>
        <rFont val="Arial"/>
        <family val="2"/>
      </rPr>
      <t xml:space="preserve"> / 360</t>
    </r>
  </si>
  <si>
    <t>1 / 2 x c x ( R - h )</t>
  </si>
  <si>
    <t>Chord Length</t>
  </si>
  <si>
    <t>c</t>
  </si>
  <si>
    <r>
      <t xml:space="preserve">2 R sin ( </t>
    </r>
    <r>
      <rPr>
        <sz val="8"/>
        <rFont val="돋움"/>
        <family val="3"/>
      </rPr>
      <t>θ</t>
    </r>
    <r>
      <rPr>
        <sz val="8"/>
        <rFont val="Arial"/>
        <family val="2"/>
      </rPr>
      <t xml:space="preserve"> )</t>
    </r>
  </si>
  <si>
    <t>Asec - Atri</t>
  </si>
  <si>
    <r>
      <t>π</t>
    </r>
    <r>
      <rPr>
        <sz val="8"/>
        <rFont val="Arial"/>
        <family val="2"/>
      </rPr>
      <t xml:space="preserve"> h^2 ( 1.5 ID - h )</t>
    </r>
  </si>
  <si>
    <r>
      <t xml:space="preserve">Volume to " </t>
    </r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 "</t>
    </r>
  </si>
  <si>
    <t>E Q U A T I O N S</t>
  </si>
  <si>
    <t>Vertical 2:1 Ellipsoidal Head</t>
  </si>
  <si>
    <r>
      <t>Vh</t>
    </r>
    <r>
      <rPr>
        <sz val="8"/>
        <rFont val="Arial"/>
        <family val="2"/>
      </rPr>
      <t xml:space="preserve">  =</t>
    </r>
  </si>
  <si>
    <t>Circular Segment &amp; Cylinder</t>
  </si>
  <si>
    <r>
      <t xml:space="preserve">Volume upto " </t>
    </r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 "</t>
    </r>
  </si>
  <si>
    <t>Vcyl</t>
  </si>
  <si>
    <t>θ</t>
  </si>
  <si>
    <t>α</t>
  </si>
  <si>
    <t>Asg x TL</t>
  </si>
  <si>
    <t>C A L C U L A T I O N S</t>
  </si>
  <si>
    <t>arc cos ( (</t>
  </si>
  <si>
    <t>-</t>
  </si>
  <si>
    <t>)  /</t>
  </si>
  <si>
    <t>)  =</t>
  </si>
  <si>
    <t>R</t>
  </si>
  <si>
    <t>h</t>
  </si>
  <si>
    <t>deg</t>
  </si>
  <si>
    <t>x</t>
  </si>
  <si>
    <t>sin (</t>
  </si>
  <si>
    <t>^2  x</t>
  </si>
  <si>
    <r>
      <t>π</t>
    </r>
    <r>
      <rPr>
        <sz val="8"/>
        <rFont val="Arial"/>
        <family val="2"/>
      </rPr>
      <t xml:space="preserve"> / 4</t>
    </r>
  </si>
  <si>
    <t>m2</t>
  </si>
  <si>
    <t>1 / 2</t>
  </si>
  <si>
    <t>m</t>
  </si>
  <si>
    <t>x  (</t>
  </si>
  <si>
    <t>m3</t>
  </si>
  <si>
    <t>)</t>
  </si>
  <si>
    <t>Vh</t>
  </si>
  <si>
    <t>π  x</t>
  </si>
  <si>
    <t>^2 x ( 1.5 x</t>
  </si>
  <si>
    <t>/</t>
  </si>
  <si>
    <t>)/12=</t>
  </si>
  <si>
    <t>+</t>
  </si>
  <si>
    <r>
      <t>π</t>
    </r>
    <r>
      <rPr>
        <sz val="8"/>
        <rFont val="Arial"/>
        <family val="2"/>
      </rPr>
      <t xml:space="preserve"> / 4 x ID^2 x TL</t>
    </r>
  </si>
  <si>
    <t>Volume, Full</t>
  </si>
  <si>
    <r>
      <t>Vhf</t>
    </r>
    <r>
      <rPr>
        <sz val="8"/>
        <rFont val="Arial"/>
        <family val="2"/>
      </rPr>
      <t xml:space="preserve"> =</t>
    </r>
  </si>
  <si>
    <t>Full Volume</t>
  </si>
  <si>
    <t>V cylinder</t>
  </si>
  <si>
    <t>V head</t>
  </si>
  <si>
    <r>
      <t>π</t>
    </r>
    <r>
      <rPr>
        <sz val="8"/>
        <rFont val="Arial"/>
        <family val="2"/>
      </rPr>
      <t xml:space="preserve"> x ID^3 / 24</t>
    </r>
  </si>
  <si>
    <t>Volume</t>
  </si>
  <si>
    <t>Levels</t>
  </si>
  <si>
    <t>between</t>
  </si>
  <si>
    <t>Distance</t>
  </si>
  <si>
    <r>
      <t>송도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열병합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발전소</t>
    </r>
  </si>
  <si>
    <t>Incheon total Energy Co.</t>
  </si>
  <si>
    <r>
      <t>두산중공업㈜</t>
    </r>
    <r>
      <rPr>
        <b/>
        <sz val="8"/>
        <color indexed="12"/>
        <rFont val="Arial"/>
        <family val="2"/>
      </rPr>
      <t>/</t>
    </r>
    <r>
      <rPr>
        <b/>
        <sz val="8"/>
        <color indexed="12"/>
        <rFont val="돋움"/>
        <family val="3"/>
      </rPr>
      <t>대림산업㈜</t>
    </r>
  </si>
  <si>
    <t xml:space="preserve">Storage Tank for Deaerator </t>
  </si>
  <si>
    <t>262 - M - DA - 100</t>
  </si>
  <si>
    <t>by VBA</t>
  </si>
  <si>
    <t>*1)</t>
  </si>
  <si>
    <t>*2)</t>
  </si>
  <si>
    <t>*3)</t>
  </si>
  <si>
    <t xml:space="preserve"> NTES</t>
  </si>
  <si>
    <t xml:space="preserve"> Narai Thermal Engineering Services </t>
  </si>
  <si>
    <t>Vol, top to NWL</t>
  </si>
  <si>
    <t>Vol, full</t>
  </si>
  <si>
    <t>Vol, top to HL</t>
  </si>
  <si>
    <t>Vol, bottom to LL</t>
  </si>
  <si>
    <t>Vol, CL to NWL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</si>
</sst>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0_ "/>
    <numFmt numFmtId="179" formatCode="0.0_ "/>
    <numFmt numFmtId="180" formatCode="0.00_ "/>
    <numFmt numFmtId="181" formatCode="0.000_ "/>
    <numFmt numFmtId="182" formatCode="0;_㐀"/>
    <numFmt numFmtId="183" formatCode="0;_栀"/>
    <numFmt numFmtId="184" formatCode="0.0;_栀"/>
  </numFmts>
  <fonts count="12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돋움"/>
      <family val="3"/>
    </font>
    <font>
      <b/>
      <sz val="8"/>
      <name val="돋움"/>
      <family val="3"/>
    </font>
    <font>
      <b/>
      <u val="single"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179" fontId="2" fillId="0" borderId="5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179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5" xfId="0" applyFont="1" applyBorder="1" applyAlignment="1">
      <alignment/>
    </xf>
    <xf numFmtId="179" fontId="3" fillId="0" borderId="6" xfId="0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18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</xdr:row>
      <xdr:rowOff>0</xdr:rowOff>
    </xdr:from>
    <xdr:to>
      <xdr:col>14</xdr:col>
      <xdr:colOff>114300</xdr:colOff>
      <xdr:row>8</xdr:row>
      <xdr:rowOff>19050</xdr:rowOff>
    </xdr:to>
    <xdr:pic>
      <xdr:nvPicPr>
        <xdr:cNvPr id="1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0001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142875</xdr:colOff>
      <xdr:row>20</xdr:row>
      <xdr:rowOff>0</xdr:rowOff>
    </xdr:from>
    <xdr:to>
      <xdr:col>4</xdr:col>
      <xdr:colOff>0</xdr:colOff>
      <xdr:row>26</xdr:row>
      <xdr:rowOff>0</xdr:rowOff>
    </xdr:to>
    <xdr:sp>
      <xdr:nvSpPr>
        <xdr:cNvPr id="2" name="Arc 3"/>
        <xdr:cNvSpPr>
          <a:spLocks/>
        </xdr:cNvSpPr>
      </xdr:nvSpPr>
      <xdr:spPr>
        <a:xfrm flipH="1">
          <a:off x="1114425" y="2857500"/>
          <a:ext cx="180975" cy="857250"/>
        </a:xfrm>
        <a:prstGeom prst="arc">
          <a:avLst>
            <a:gd name="adj" fmla="val 27256666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>
          <a:off x="1295400" y="2857500"/>
          <a:ext cx="1943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6"/>
        <xdr:cNvSpPr>
          <a:spLocks/>
        </xdr:cNvSpPr>
      </xdr:nvSpPr>
      <xdr:spPr>
        <a:xfrm>
          <a:off x="1076325" y="32861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5" name="Line 8"/>
        <xdr:cNvSpPr>
          <a:spLocks/>
        </xdr:cNvSpPr>
      </xdr:nvSpPr>
      <xdr:spPr>
        <a:xfrm>
          <a:off x="1295400" y="3714750"/>
          <a:ext cx="1943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26</xdr:row>
      <xdr:rowOff>0</xdr:rowOff>
    </xdr:to>
    <xdr:sp>
      <xdr:nvSpPr>
        <xdr:cNvPr id="6" name="Line 24"/>
        <xdr:cNvSpPr>
          <a:spLocks/>
        </xdr:cNvSpPr>
      </xdr:nvSpPr>
      <xdr:spPr>
        <a:xfrm>
          <a:off x="1295400" y="28575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26</xdr:row>
      <xdr:rowOff>0</xdr:rowOff>
    </xdr:to>
    <xdr:sp>
      <xdr:nvSpPr>
        <xdr:cNvPr id="7" name="Line 25"/>
        <xdr:cNvSpPr>
          <a:spLocks/>
        </xdr:cNvSpPr>
      </xdr:nvSpPr>
      <xdr:spPr>
        <a:xfrm>
          <a:off x="3238500" y="28575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66675</xdr:rowOff>
    </xdr:from>
    <xdr:to>
      <xdr:col>3</xdr:col>
      <xdr:colOff>171450</xdr:colOff>
      <xdr:row>28</xdr:row>
      <xdr:rowOff>38100</xdr:rowOff>
    </xdr:to>
    <xdr:sp>
      <xdr:nvSpPr>
        <xdr:cNvPr id="8" name="Line 41"/>
        <xdr:cNvSpPr>
          <a:spLocks/>
        </xdr:cNvSpPr>
      </xdr:nvSpPr>
      <xdr:spPr>
        <a:xfrm flipV="1">
          <a:off x="1143000" y="36385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152400</xdr:colOff>
      <xdr:row>25</xdr:row>
      <xdr:rowOff>57150</xdr:rowOff>
    </xdr:from>
    <xdr:to>
      <xdr:col>10</xdr:col>
      <xdr:colOff>152400</xdr:colOff>
      <xdr:row>28</xdr:row>
      <xdr:rowOff>38100</xdr:rowOff>
    </xdr:to>
    <xdr:sp>
      <xdr:nvSpPr>
        <xdr:cNvPr id="9" name="Line 42"/>
        <xdr:cNvSpPr>
          <a:spLocks/>
        </xdr:cNvSpPr>
      </xdr:nvSpPr>
      <xdr:spPr>
        <a:xfrm flipV="1">
          <a:off x="3390900" y="36290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47625</xdr:rowOff>
    </xdr:from>
    <xdr:to>
      <xdr:col>4</xdr:col>
      <xdr:colOff>0</xdr:colOff>
      <xdr:row>27</xdr:row>
      <xdr:rowOff>47625</xdr:rowOff>
    </xdr:to>
    <xdr:sp>
      <xdr:nvSpPr>
        <xdr:cNvPr id="10" name="Line 43"/>
        <xdr:cNvSpPr>
          <a:spLocks/>
        </xdr:cNvSpPr>
      </xdr:nvSpPr>
      <xdr:spPr>
        <a:xfrm flipV="1">
          <a:off x="1295400" y="3762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57150</xdr:rowOff>
    </xdr:from>
    <xdr:to>
      <xdr:col>10</xdr:col>
      <xdr:colOff>0</xdr:colOff>
      <xdr:row>27</xdr:row>
      <xdr:rowOff>28575</xdr:rowOff>
    </xdr:to>
    <xdr:sp>
      <xdr:nvSpPr>
        <xdr:cNvPr id="11" name="Line 44"/>
        <xdr:cNvSpPr>
          <a:spLocks/>
        </xdr:cNvSpPr>
      </xdr:nvSpPr>
      <xdr:spPr>
        <a:xfrm flipV="1">
          <a:off x="3238500" y="3771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2" name="Line 45"/>
        <xdr:cNvSpPr>
          <a:spLocks/>
        </xdr:cNvSpPr>
      </xdr:nvSpPr>
      <xdr:spPr>
        <a:xfrm>
          <a:off x="1295400" y="38576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171450</xdr:colOff>
      <xdr:row>28</xdr:row>
      <xdr:rowOff>0</xdr:rowOff>
    </xdr:from>
    <xdr:to>
      <xdr:col>10</xdr:col>
      <xdr:colOff>152400</xdr:colOff>
      <xdr:row>28</xdr:row>
      <xdr:rowOff>0</xdr:rowOff>
    </xdr:to>
    <xdr:sp>
      <xdr:nvSpPr>
        <xdr:cNvPr id="13" name="Line 46"/>
        <xdr:cNvSpPr>
          <a:spLocks/>
        </xdr:cNvSpPr>
      </xdr:nvSpPr>
      <xdr:spPr>
        <a:xfrm>
          <a:off x="1143000" y="40005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4" name="Line 47"/>
        <xdr:cNvSpPr>
          <a:spLocks/>
        </xdr:cNvSpPr>
      </xdr:nvSpPr>
      <xdr:spPr>
        <a:xfrm>
          <a:off x="1133475" y="3857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171450</xdr:colOff>
      <xdr:row>27</xdr:row>
      <xdr:rowOff>0</xdr:rowOff>
    </xdr:from>
    <xdr:to>
      <xdr:col>3</xdr:col>
      <xdr:colOff>171450</xdr:colOff>
      <xdr:row>27</xdr:row>
      <xdr:rowOff>0</xdr:rowOff>
    </xdr:to>
    <xdr:sp>
      <xdr:nvSpPr>
        <xdr:cNvPr id="15" name="Line 48"/>
        <xdr:cNvSpPr>
          <a:spLocks/>
        </xdr:cNvSpPr>
      </xdr:nvSpPr>
      <xdr:spPr>
        <a:xfrm>
          <a:off x="819150" y="3857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152400</xdr:colOff>
      <xdr:row>27</xdr:row>
      <xdr:rowOff>0</xdr:rowOff>
    </xdr:to>
    <xdr:sp>
      <xdr:nvSpPr>
        <xdr:cNvPr id="16" name="Line 49"/>
        <xdr:cNvSpPr>
          <a:spLocks/>
        </xdr:cNvSpPr>
      </xdr:nvSpPr>
      <xdr:spPr>
        <a:xfrm flipH="1">
          <a:off x="3238500" y="3857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0</xdr:rowOff>
    </xdr:from>
    <xdr:to>
      <xdr:col>11</xdr:col>
      <xdr:colOff>142875</xdr:colOff>
      <xdr:row>27</xdr:row>
      <xdr:rowOff>0</xdr:rowOff>
    </xdr:to>
    <xdr:sp>
      <xdr:nvSpPr>
        <xdr:cNvPr id="17" name="Line 50"/>
        <xdr:cNvSpPr>
          <a:spLocks/>
        </xdr:cNvSpPr>
      </xdr:nvSpPr>
      <xdr:spPr>
        <a:xfrm flipH="1">
          <a:off x="3381375" y="3857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76200</xdr:colOff>
      <xdr:row>23</xdr:row>
      <xdr:rowOff>0</xdr:rowOff>
    </xdr:from>
    <xdr:to>
      <xdr:col>10</xdr:col>
      <xdr:colOff>228600</xdr:colOff>
      <xdr:row>23</xdr:row>
      <xdr:rowOff>0</xdr:rowOff>
    </xdr:to>
    <xdr:sp>
      <xdr:nvSpPr>
        <xdr:cNvPr id="18" name="Line 56"/>
        <xdr:cNvSpPr>
          <a:spLocks/>
        </xdr:cNvSpPr>
      </xdr:nvSpPr>
      <xdr:spPr>
        <a:xfrm>
          <a:off x="2667000" y="32861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26</xdr:row>
      <xdr:rowOff>0</xdr:rowOff>
    </xdr:to>
    <xdr:sp>
      <xdr:nvSpPr>
        <xdr:cNvPr id="19" name="Line 61"/>
        <xdr:cNvSpPr>
          <a:spLocks/>
        </xdr:cNvSpPr>
      </xdr:nvSpPr>
      <xdr:spPr>
        <a:xfrm>
          <a:off x="2590800" y="28575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95250</xdr:rowOff>
    </xdr:from>
    <xdr:to>
      <xdr:col>14</xdr:col>
      <xdr:colOff>0</xdr:colOff>
      <xdr:row>26</xdr:row>
      <xdr:rowOff>0</xdr:rowOff>
    </xdr:to>
    <xdr:sp>
      <xdr:nvSpPr>
        <xdr:cNvPr id="20" name="Line 63"/>
        <xdr:cNvSpPr>
          <a:spLocks/>
        </xdr:cNvSpPr>
      </xdr:nvSpPr>
      <xdr:spPr>
        <a:xfrm>
          <a:off x="4533900" y="2809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209550</xdr:colOff>
      <xdr:row>20</xdr:row>
      <xdr:rowOff>0</xdr:rowOff>
    </xdr:from>
    <xdr:to>
      <xdr:col>15</xdr:col>
      <xdr:colOff>114300</xdr:colOff>
      <xdr:row>26</xdr:row>
      <xdr:rowOff>0</xdr:rowOff>
    </xdr:to>
    <xdr:sp>
      <xdr:nvSpPr>
        <xdr:cNvPr id="21" name="Oval 68"/>
        <xdr:cNvSpPr>
          <a:spLocks/>
        </xdr:cNvSpPr>
      </xdr:nvSpPr>
      <xdr:spPr>
        <a:xfrm>
          <a:off x="4095750" y="2857500"/>
          <a:ext cx="876300" cy="8572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161925</xdr:colOff>
      <xdr:row>23</xdr:row>
      <xdr:rowOff>0</xdr:rowOff>
    </xdr:from>
    <xdr:to>
      <xdr:col>15</xdr:col>
      <xdr:colOff>123825</xdr:colOff>
      <xdr:row>23</xdr:row>
      <xdr:rowOff>0</xdr:rowOff>
    </xdr:to>
    <xdr:sp>
      <xdr:nvSpPr>
        <xdr:cNvPr id="22" name="Line 71"/>
        <xdr:cNvSpPr>
          <a:spLocks/>
        </xdr:cNvSpPr>
      </xdr:nvSpPr>
      <xdr:spPr>
        <a:xfrm>
          <a:off x="4048125" y="3286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180975</xdr:colOff>
      <xdr:row>26</xdr:row>
      <xdr:rowOff>0</xdr:rowOff>
    </xdr:to>
    <xdr:sp>
      <xdr:nvSpPr>
        <xdr:cNvPr id="23" name="Arc 76"/>
        <xdr:cNvSpPr>
          <a:spLocks/>
        </xdr:cNvSpPr>
      </xdr:nvSpPr>
      <xdr:spPr>
        <a:xfrm>
          <a:off x="3238500" y="2857500"/>
          <a:ext cx="180975" cy="857250"/>
        </a:xfrm>
        <a:prstGeom prst="arc">
          <a:avLst>
            <a:gd name="adj" fmla="val 27256666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247650</xdr:colOff>
      <xdr:row>21</xdr:row>
      <xdr:rowOff>0</xdr:rowOff>
    </xdr:from>
    <xdr:to>
      <xdr:col>18</xdr:col>
      <xdr:colOff>28575</xdr:colOff>
      <xdr:row>21</xdr:row>
      <xdr:rowOff>0</xdr:rowOff>
    </xdr:to>
    <xdr:sp>
      <xdr:nvSpPr>
        <xdr:cNvPr id="24" name="Line 77"/>
        <xdr:cNvSpPr>
          <a:spLocks/>
        </xdr:cNvSpPr>
      </xdr:nvSpPr>
      <xdr:spPr>
        <a:xfrm>
          <a:off x="4781550" y="3000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38100</xdr:colOff>
      <xdr:row>22</xdr:row>
      <xdr:rowOff>0</xdr:rowOff>
    </xdr:to>
    <xdr:sp>
      <xdr:nvSpPr>
        <xdr:cNvPr id="25" name="Line 78"/>
        <xdr:cNvSpPr>
          <a:spLocks/>
        </xdr:cNvSpPr>
      </xdr:nvSpPr>
      <xdr:spPr>
        <a:xfrm>
          <a:off x="4857750" y="3143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266700</xdr:colOff>
      <xdr:row>25</xdr:row>
      <xdr:rowOff>0</xdr:rowOff>
    </xdr:from>
    <xdr:to>
      <xdr:col>16</xdr:col>
      <xdr:colOff>38100</xdr:colOff>
      <xdr:row>25</xdr:row>
      <xdr:rowOff>0</xdr:rowOff>
    </xdr:to>
    <xdr:sp>
      <xdr:nvSpPr>
        <xdr:cNvPr id="26" name="Line 79"/>
        <xdr:cNvSpPr>
          <a:spLocks/>
        </xdr:cNvSpPr>
      </xdr:nvSpPr>
      <xdr:spPr>
        <a:xfrm>
          <a:off x="4800600" y="3571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66675</xdr:rowOff>
    </xdr:from>
    <xdr:to>
      <xdr:col>15</xdr:col>
      <xdr:colOff>0</xdr:colOff>
      <xdr:row>22</xdr:row>
      <xdr:rowOff>66675</xdr:rowOff>
    </xdr:to>
    <xdr:sp>
      <xdr:nvSpPr>
        <xdr:cNvPr id="27" name="Rectangle 80"/>
        <xdr:cNvSpPr>
          <a:spLocks/>
        </xdr:cNvSpPr>
      </xdr:nvSpPr>
      <xdr:spPr>
        <a:xfrm>
          <a:off x="4533900" y="30670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NWL</a:t>
          </a:r>
        </a:p>
      </xdr:txBody>
    </xdr:sp>
    <xdr:clientData/>
  </xdr:twoCellAnchor>
  <xdr:twoCellAnchor>
    <xdr:from>
      <xdr:col>14</xdr:col>
      <xdr:colOff>0</xdr:colOff>
      <xdr:row>20</xdr:row>
      <xdr:rowOff>66675</xdr:rowOff>
    </xdr:from>
    <xdr:to>
      <xdr:col>15</xdr:col>
      <xdr:colOff>0</xdr:colOff>
      <xdr:row>21</xdr:row>
      <xdr:rowOff>66675</xdr:rowOff>
    </xdr:to>
    <xdr:sp>
      <xdr:nvSpPr>
        <xdr:cNvPr id="28" name="Rectangle 81"/>
        <xdr:cNvSpPr>
          <a:spLocks/>
        </xdr:cNvSpPr>
      </xdr:nvSpPr>
      <xdr:spPr>
        <a:xfrm>
          <a:off x="4533900" y="2924175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HL</a:t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15</xdr:col>
      <xdr:colOff>0</xdr:colOff>
      <xdr:row>25</xdr:row>
      <xdr:rowOff>66675</xdr:rowOff>
    </xdr:to>
    <xdr:sp>
      <xdr:nvSpPr>
        <xdr:cNvPr id="29" name="Rectangle 82"/>
        <xdr:cNvSpPr>
          <a:spLocks/>
        </xdr:cNvSpPr>
      </xdr:nvSpPr>
      <xdr:spPr>
        <a:xfrm>
          <a:off x="4533900" y="3495675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LL</a:t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30" name="Line 83"/>
        <xdr:cNvSpPr>
          <a:spLocks/>
        </xdr:cNvSpPr>
      </xdr:nvSpPr>
      <xdr:spPr>
        <a:xfrm flipV="1">
          <a:off x="51816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22</xdr:row>
      <xdr:rowOff>0</xdr:rowOff>
    </xdr:to>
    <xdr:sp>
      <xdr:nvSpPr>
        <xdr:cNvPr id="31" name="Line 84"/>
        <xdr:cNvSpPr>
          <a:spLocks/>
        </xdr:cNvSpPr>
      </xdr:nvSpPr>
      <xdr:spPr>
        <a:xfrm flipV="1">
          <a:off x="5181600" y="3000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25</xdr:row>
      <xdr:rowOff>0</xdr:rowOff>
    </xdr:to>
    <xdr:sp>
      <xdr:nvSpPr>
        <xdr:cNvPr id="32" name="Line 85"/>
        <xdr:cNvSpPr>
          <a:spLocks/>
        </xdr:cNvSpPr>
      </xdr:nvSpPr>
      <xdr:spPr>
        <a:xfrm>
          <a:off x="5181600" y="3286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180975</xdr:colOff>
      <xdr:row>23</xdr:row>
      <xdr:rowOff>0</xdr:rowOff>
    </xdr:from>
    <xdr:to>
      <xdr:col>18</xdr:col>
      <xdr:colOff>28575</xdr:colOff>
      <xdr:row>23</xdr:row>
      <xdr:rowOff>0</xdr:rowOff>
    </xdr:to>
    <xdr:sp>
      <xdr:nvSpPr>
        <xdr:cNvPr id="33" name="Line 86"/>
        <xdr:cNvSpPr>
          <a:spLocks/>
        </xdr:cNvSpPr>
      </xdr:nvSpPr>
      <xdr:spPr>
        <a:xfrm>
          <a:off x="5038725" y="32861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0</xdr:colOff>
      <xdr:row>23</xdr:row>
      <xdr:rowOff>0</xdr:rowOff>
    </xdr:to>
    <xdr:sp>
      <xdr:nvSpPr>
        <xdr:cNvPr id="34" name="Line 87"/>
        <xdr:cNvSpPr>
          <a:spLocks/>
        </xdr:cNvSpPr>
      </xdr:nvSpPr>
      <xdr:spPr>
        <a:xfrm flipV="1">
          <a:off x="5829300" y="3000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17</xdr:col>
      <xdr:colOff>0</xdr:colOff>
      <xdr:row>28</xdr:row>
      <xdr:rowOff>19050</xdr:rowOff>
    </xdr:to>
    <xdr:pic>
      <xdr:nvPicPr>
        <xdr:cNvPr id="35" name="ComboBox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3857625"/>
          <a:ext cx="971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228600</xdr:colOff>
      <xdr:row>11</xdr:row>
      <xdr:rowOff>0</xdr:rowOff>
    </xdr:from>
    <xdr:to>
      <xdr:col>4</xdr:col>
      <xdr:colOff>95250</xdr:colOff>
      <xdr:row>17</xdr:row>
      <xdr:rowOff>0</xdr:rowOff>
    </xdr:to>
    <xdr:sp>
      <xdr:nvSpPr>
        <xdr:cNvPr id="36" name="Oval 89"/>
        <xdr:cNvSpPr>
          <a:spLocks/>
        </xdr:cNvSpPr>
      </xdr:nvSpPr>
      <xdr:spPr>
        <a:xfrm>
          <a:off x="552450" y="1571625"/>
          <a:ext cx="838200" cy="857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0</xdr:rowOff>
    </xdr:from>
    <xdr:to>
      <xdr:col>4</xdr:col>
      <xdr:colOff>142875</xdr:colOff>
      <xdr:row>14</xdr:row>
      <xdr:rowOff>0</xdr:rowOff>
    </xdr:to>
    <xdr:sp>
      <xdr:nvSpPr>
        <xdr:cNvPr id="37" name="Line 90"/>
        <xdr:cNvSpPr>
          <a:spLocks/>
        </xdr:cNvSpPr>
      </xdr:nvSpPr>
      <xdr:spPr>
        <a:xfrm>
          <a:off x="514350" y="20002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3</xdr:col>
      <xdr:colOff>0</xdr:colOff>
      <xdr:row>17</xdr:row>
      <xdr:rowOff>38100</xdr:rowOff>
    </xdr:to>
    <xdr:sp>
      <xdr:nvSpPr>
        <xdr:cNvPr id="38" name="Line 91"/>
        <xdr:cNvSpPr>
          <a:spLocks/>
        </xdr:cNvSpPr>
      </xdr:nvSpPr>
      <xdr:spPr>
        <a:xfrm>
          <a:off x="971550" y="15240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304800</xdr:colOff>
      <xdr:row>16</xdr:row>
      <xdr:rowOff>0</xdr:rowOff>
    </xdr:to>
    <xdr:sp>
      <xdr:nvSpPr>
        <xdr:cNvPr id="39" name="Line 92"/>
        <xdr:cNvSpPr>
          <a:spLocks/>
        </xdr:cNvSpPr>
      </xdr:nvSpPr>
      <xdr:spPr>
        <a:xfrm>
          <a:off x="666750" y="22860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0</xdr:rowOff>
    </xdr:from>
    <xdr:to>
      <xdr:col>3</xdr:col>
      <xdr:colOff>38100</xdr:colOff>
      <xdr:row>16</xdr:row>
      <xdr:rowOff>95250</xdr:rowOff>
    </xdr:to>
    <xdr:sp>
      <xdr:nvSpPr>
        <xdr:cNvPr id="40" name="Line 93"/>
        <xdr:cNvSpPr>
          <a:spLocks/>
        </xdr:cNvSpPr>
      </xdr:nvSpPr>
      <xdr:spPr>
        <a:xfrm flipV="1">
          <a:off x="790575" y="22860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295275</xdr:colOff>
      <xdr:row>17</xdr:row>
      <xdr:rowOff>0</xdr:rowOff>
    </xdr:to>
    <xdr:sp>
      <xdr:nvSpPr>
        <xdr:cNvPr id="41" name="Line 94"/>
        <xdr:cNvSpPr>
          <a:spLocks/>
        </xdr:cNvSpPr>
      </xdr:nvSpPr>
      <xdr:spPr>
        <a:xfrm flipV="1">
          <a:off x="971550" y="2295525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3</xdr:col>
      <xdr:colOff>190500</xdr:colOff>
      <xdr:row>16</xdr:row>
      <xdr:rowOff>114300</xdr:rowOff>
    </xdr:to>
    <xdr:sp>
      <xdr:nvSpPr>
        <xdr:cNvPr id="42" name="Line 95"/>
        <xdr:cNvSpPr>
          <a:spLocks/>
        </xdr:cNvSpPr>
      </xdr:nvSpPr>
      <xdr:spPr>
        <a:xfrm flipV="1">
          <a:off x="876300" y="2286000"/>
          <a:ext cx="285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0</xdr:rowOff>
    </xdr:from>
    <xdr:to>
      <xdr:col>2</xdr:col>
      <xdr:colOff>190500</xdr:colOff>
      <xdr:row>16</xdr:row>
      <xdr:rowOff>57150</xdr:rowOff>
    </xdr:to>
    <xdr:sp>
      <xdr:nvSpPr>
        <xdr:cNvPr id="43" name="Line 96"/>
        <xdr:cNvSpPr>
          <a:spLocks/>
        </xdr:cNvSpPr>
      </xdr:nvSpPr>
      <xdr:spPr>
        <a:xfrm flipV="1">
          <a:off x="714375" y="2286000"/>
          <a:ext cx="1238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44" name="Line 98"/>
        <xdr:cNvSpPr>
          <a:spLocks/>
        </xdr:cNvSpPr>
      </xdr:nvSpPr>
      <xdr:spPr>
        <a:xfrm flipH="1">
          <a:off x="647700" y="2000250"/>
          <a:ext cx="323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16</xdr:row>
      <xdr:rowOff>0</xdr:rowOff>
    </xdr:to>
    <xdr:sp>
      <xdr:nvSpPr>
        <xdr:cNvPr id="45" name="Line 99"/>
        <xdr:cNvSpPr>
          <a:spLocks/>
        </xdr:cNvSpPr>
      </xdr:nvSpPr>
      <xdr:spPr>
        <a:xfrm>
          <a:off x="971550" y="2000250"/>
          <a:ext cx="323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209550</xdr:colOff>
      <xdr:row>14</xdr:row>
      <xdr:rowOff>95250</xdr:rowOff>
    </xdr:from>
    <xdr:to>
      <xdr:col>3</xdr:col>
      <xdr:colOff>9525</xdr:colOff>
      <xdr:row>15</xdr:row>
      <xdr:rowOff>9525</xdr:rowOff>
    </xdr:to>
    <xdr:sp>
      <xdr:nvSpPr>
        <xdr:cNvPr id="46" name="AutoShape 101"/>
        <xdr:cNvSpPr>
          <a:spLocks/>
        </xdr:cNvSpPr>
      </xdr:nvSpPr>
      <xdr:spPr>
        <a:xfrm>
          <a:off x="857250" y="2095500"/>
          <a:ext cx="123825" cy="57150"/>
        </a:xfrm>
        <a:custGeom>
          <a:pathLst>
            <a:path h="6" w="13">
              <a:moveTo>
                <a:pt x="0" y="0"/>
              </a:moveTo>
              <a:cubicBezTo>
                <a:pt x="1" y="2"/>
                <a:pt x="3" y="4"/>
                <a:pt x="5" y="5"/>
              </a:cubicBezTo>
              <a:cubicBezTo>
                <a:pt x="7" y="6"/>
                <a:pt x="10" y="6"/>
                <a:pt x="13" y="6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152400</xdr:colOff>
      <xdr:row>15</xdr:row>
      <xdr:rowOff>19050</xdr:rowOff>
    </xdr:from>
    <xdr:to>
      <xdr:col>3</xdr:col>
      <xdr:colOff>180975</xdr:colOff>
      <xdr:row>15</xdr:row>
      <xdr:rowOff>95250</xdr:rowOff>
    </xdr:to>
    <xdr:sp>
      <xdr:nvSpPr>
        <xdr:cNvPr id="47" name="AutoShape 102"/>
        <xdr:cNvSpPr>
          <a:spLocks/>
        </xdr:cNvSpPr>
      </xdr:nvSpPr>
      <xdr:spPr>
        <a:xfrm>
          <a:off x="800100" y="2162175"/>
          <a:ext cx="352425" cy="85725"/>
        </a:xfrm>
        <a:custGeom>
          <a:pathLst>
            <a:path h="9" w="37">
              <a:moveTo>
                <a:pt x="0" y="0"/>
              </a:moveTo>
              <a:cubicBezTo>
                <a:pt x="6" y="4"/>
                <a:pt x="12" y="9"/>
                <a:pt x="18" y="9"/>
              </a:cubicBezTo>
              <a:cubicBezTo>
                <a:pt x="24" y="9"/>
                <a:pt x="30" y="5"/>
                <a:pt x="37" y="1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114300</xdr:rowOff>
    </xdr:from>
    <xdr:to>
      <xdr:col>2</xdr:col>
      <xdr:colOff>238125</xdr:colOff>
      <xdr:row>14</xdr:row>
      <xdr:rowOff>114300</xdr:rowOff>
    </xdr:to>
    <xdr:sp>
      <xdr:nvSpPr>
        <xdr:cNvPr id="48" name="Rectangle 103"/>
        <xdr:cNvSpPr>
          <a:spLocks/>
        </xdr:cNvSpPr>
      </xdr:nvSpPr>
      <xdr:spPr>
        <a:xfrm>
          <a:off x="714375" y="19716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돋움"/>
              <a:ea typeface="돋움"/>
              <a:cs typeface="돋움"/>
            </a:rPr>
            <a:t>θ</a:t>
          </a:r>
        </a:p>
      </xdr:txBody>
    </xdr:sp>
    <xdr:clientData/>
  </xdr:twoCellAnchor>
  <xdr:twoCellAnchor>
    <xdr:from>
      <xdr:col>1</xdr:col>
      <xdr:colOff>314325</xdr:colOff>
      <xdr:row>14</xdr:row>
      <xdr:rowOff>47625</xdr:rowOff>
    </xdr:from>
    <xdr:to>
      <xdr:col>2</xdr:col>
      <xdr:colOff>161925</xdr:colOff>
      <xdr:row>15</xdr:row>
      <xdr:rowOff>47625</xdr:rowOff>
    </xdr:to>
    <xdr:sp>
      <xdr:nvSpPr>
        <xdr:cNvPr id="49" name="Rectangle 104"/>
        <xdr:cNvSpPr>
          <a:spLocks/>
        </xdr:cNvSpPr>
      </xdr:nvSpPr>
      <xdr:spPr>
        <a:xfrm>
          <a:off x="638175" y="20478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돋움"/>
              <a:ea typeface="돋움"/>
              <a:cs typeface="돋움"/>
            </a:rPr>
            <a:t>α</a:t>
          </a:r>
        </a:p>
      </xdr:txBody>
    </xdr:sp>
    <xdr:clientData/>
  </xdr:twoCellAnchor>
  <xdr:twoCellAnchor>
    <xdr:from>
      <xdr:col>3</xdr:col>
      <xdr:colOff>171450</xdr:colOff>
      <xdr:row>14</xdr:row>
      <xdr:rowOff>19050</xdr:rowOff>
    </xdr:from>
    <xdr:to>
      <xdr:col>4</xdr:col>
      <xdr:colOff>19050</xdr:colOff>
      <xdr:row>15</xdr:row>
      <xdr:rowOff>19050</xdr:rowOff>
    </xdr:to>
    <xdr:sp>
      <xdr:nvSpPr>
        <xdr:cNvPr id="50" name="Rectangle 106"/>
        <xdr:cNvSpPr>
          <a:spLocks/>
        </xdr:cNvSpPr>
      </xdr:nvSpPr>
      <xdr:spPr>
        <a:xfrm>
          <a:off x="1143000" y="20193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R</a:t>
          </a:r>
        </a:p>
      </xdr:txBody>
    </xdr:sp>
    <xdr:clientData/>
  </xdr:twoCellAnchor>
  <xdr:twoCellAnchor>
    <xdr:from>
      <xdr:col>4</xdr:col>
      <xdr:colOff>123825</xdr:colOff>
      <xdr:row>16</xdr:row>
      <xdr:rowOff>0</xdr:rowOff>
    </xdr:from>
    <xdr:to>
      <xdr:col>4</xdr:col>
      <xdr:colOff>295275</xdr:colOff>
      <xdr:row>17</xdr:row>
      <xdr:rowOff>0</xdr:rowOff>
    </xdr:to>
    <xdr:sp>
      <xdr:nvSpPr>
        <xdr:cNvPr id="51" name="Rectangle 107"/>
        <xdr:cNvSpPr>
          <a:spLocks/>
        </xdr:cNvSpPr>
      </xdr:nvSpPr>
      <xdr:spPr>
        <a:xfrm>
          <a:off x="1419225" y="22860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</a:t>
          </a:r>
        </a:p>
      </xdr:txBody>
    </xdr:sp>
    <xdr:clientData/>
  </xdr:twoCellAnchor>
  <xdr:twoCellAnchor>
    <xdr:from>
      <xdr:col>3</xdr:col>
      <xdr:colOff>190500</xdr:colOff>
      <xdr:row>17</xdr:row>
      <xdr:rowOff>0</xdr:rowOff>
    </xdr:from>
    <xdr:to>
      <xdr:col>4</xdr:col>
      <xdr:colOff>142875</xdr:colOff>
      <xdr:row>17</xdr:row>
      <xdr:rowOff>0</xdr:rowOff>
    </xdr:to>
    <xdr:sp>
      <xdr:nvSpPr>
        <xdr:cNvPr id="52" name="Line 108"/>
        <xdr:cNvSpPr>
          <a:spLocks/>
        </xdr:cNvSpPr>
      </xdr:nvSpPr>
      <xdr:spPr>
        <a:xfrm>
          <a:off x="1162050" y="2428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57150</xdr:colOff>
      <xdr:row>16</xdr:row>
      <xdr:rowOff>0</xdr:rowOff>
    </xdr:from>
    <xdr:to>
      <xdr:col>4</xdr:col>
      <xdr:colOff>142875</xdr:colOff>
      <xdr:row>16</xdr:row>
      <xdr:rowOff>0</xdr:rowOff>
    </xdr:to>
    <xdr:sp>
      <xdr:nvSpPr>
        <xdr:cNvPr id="53" name="Line 109"/>
        <xdr:cNvSpPr>
          <a:spLocks/>
        </xdr:cNvSpPr>
      </xdr:nvSpPr>
      <xdr:spPr>
        <a:xfrm>
          <a:off x="1352550" y="2286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104775</xdr:colOff>
      <xdr:row>16</xdr:row>
      <xdr:rowOff>0</xdr:rowOff>
    </xdr:from>
    <xdr:to>
      <xdr:col>4</xdr:col>
      <xdr:colOff>104775</xdr:colOff>
      <xdr:row>17</xdr:row>
      <xdr:rowOff>0</xdr:rowOff>
    </xdr:to>
    <xdr:sp>
      <xdr:nvSpPr>
        <xdr:cNvPr id="54" name="Line 110"/>
        <xdr:cNvSpPr>
          <a:spLocks/>
        </xdr:cNvSpPr>
      </xdr:nvSpPr>
      <xdr:spPr>
        <a:xfrm flipV="1">
          <a:off x="1400175" y="2286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142875</xdr:colOff>
      <xdr:row>11</xdr:row>
      <xdr:rowOff>0</xdr:rowOff>
    </xdr:from>
    <xdr:to>
      <xdr:col>16</xdr:col>
      <xdr:colOff>0</xdr:colOff>
      <xdr:row>17</xdr:row>
      <xdr:rowOff>0</xdr:rowOff>
    </xdr:to>
    <xdr:sp>
      <xdr:nvSpPr>
        <xdr:cNvPr id="55" name="Arc 112"/>
        <xdr:cNvSpPr>
          <a:spLocks/>
        </xdr:cNvSpPr>
      </xdr:nvSpPr>
      <xdr:spPr>
        <a:xfrm flipH="1">
          <a:off x="5000625" y="1571625"/>
          <a:ext cx="180975" cy="857250"/>
        </a:xfrm>
        <a:prstGeom prst="arc">
          <a:avLst>
            <a:gd name="adj" fmla="val 27256666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0</xdr:rowOff>
    </xdr:from>
    <xdr:to>
      <xdr:col>16</xdr:col>
      <xdr:colOff>38100</xdr:colOff>
      <xdr:row>14</xdr:row>
      <xdr:rowOff>0</xdr:rowOff>
    </xdr:to>
    <xdr:sp>
      <xdr:nvSpPr>
        <xdr:cNvPr id="56" name="Line 113"/>
        <xdr:cNvSpPr>
          <a:spLocks/>
        </xdr:cNvSpPr>
      </xdr:nvSpPr>
      <xdr:spPr>
        <a:xfrm>
          <a:off x="4962525" y="2000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17</xdr:row>
      <xdr:rowOff>0</xdr:rowOff>
    </xdr:to>
    <xdr:sp>
      <xdr:nvSpPr>
        <xdr:cNvPr id="57" name="Line 114"/>
        <xdr:cNvSpPr>
          <a:spLocks/>
        </xdr:cNvSpPr>
      </xdr:nvSpPr>
      <xdr:spPr>
        <a:xfrm>
          <a:off x="5181600" y="15716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161925</xdr:colOff>
      <xdr:row>15</xdr:row>
      <xdr:rowOff>66675</xdr:rowOff>
    </xdr:from>
    <xdr:to>
      <xdr:col>16</xdr:col>
      <xdr:colOff>0</xdr:colOff>
      <xdr:row>15</xdr:row>
      <xdr:rowOff>66675</xdr:rowOff>
    </xdr:to>
    <xdr:sp>
      <xdr:nvSpPr>
        <xdr:cNvPr id="58" name="Line 116"/>
        <xdr:cNvSpPr>
          <a:spLocks/>
        </xdr:cNvSpPr>
      </xdr:nvSpPr>
      <xdr:spPr>
        <a:xfrm>
          <a:off x="5019675" y="2209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180975</xdr:colOff>
      <xdr:row>15</xdr:row>
      <xdr:rowOff>66675</xdr:rowOff>
    </xdr:from>
    <xdr:to>
      <xdr:col>15</xdr:col>
      <xdr:colOff>257175</xdr:colOff>
      <xdr:row>15</xdr:row>
      <xdr:rowOff>123825</xdr:rowOff>
    </xdr:to>
    <xdr:sp>
      <xdr:nvSpPr>
        <xdr:cNvPr id="59" name="Line 117"/>
        <xdr:cNvSpPr>
          <a:spLocks/>
        </xdr:cNvSpPr>
      </xdr:nvSpPr>
      <xdr:spPr>
        <a:xfrm flipV="1">
          <a:off x="5038725" y="220980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219075</xdr:colOff>
      <xdr:row>15</xdr:row>
      <xdr:rowOff>95250</xdr:rowOff>
    </xdr:from>
    <xdr:to>
      <xdr:col>15</xdr:col>
      <xdr:colOff>314325</xdr:colOff>
      <xdr:row>16</xdr:row>
      <xdr:rowOff>47625</xdr:rowOff>
    </xdr:to>
    <xdr:sp>
      <xdr:nvSpPr>
        <xdr:cNvPr id="60" name="Line 118"/>
        <xdr:cNvSpPr>
          <a:spLocks/>
        </xdr:cNvSpPr>
      </xdr:nvSpPr>
      <xdr:spPr>
        <a:xfrm flipV="1">
          <a:off x="5076825" y="22383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247650</xdr:colOff>
      <xdr:row>16</xdr:row>
      <xdr:rowOff>38100</xdr:rowOff>
    </xdr:from>
    <xdr:to>
      <xdr:col>16</xdr:col>
      <xdr:colOff>0</xdr:colOff>
      <xdr:row>16</xdr:row>
      <xdr:rowOff>95250</xdr:rowOff>
    </xdr:to>
    <xdr:sp>
      <xdr:nvSpPr>
        <xdr:cNvPr id="61" name="Line 119"/>
        <xdr:cNvSpPr>
          <a:spLocks/>
        </xdr:cNvSpPr>
      </xdr:nvSpPr>
      <xdr:spPr>
        <a:xfrm flipV="1">
          <a:off x="5105400" y="232410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38100</xdr:colOff>
      <xdr:row>15</xdr:row>
      <xdr:rowOff>66675</xdr:rowOff>
    </xdr:from>
    <xdr:to>
      <xdr:col>16</xdr:col>
      <xdr:colOff>133350</xdr:colOff>
      <xdr:row>15</xdr:row>
      <xdr:rowOff>66675</xdr:rowOff>
    </xdr:to>
    <xdr:sp>
      <xdr:nvSpPr>
        <xdr:cNvPr id="62" name="Line 120"/>
        <xdr:cNvSpPr>
          <a:spLocks/>
        </xdr:cNvSpPr>
      </xdr:nvSpPr>
      <xdr:spPr>
        <a:xfrm>
          <a:off x="5219700" y="220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38100</xdr:colOff>
      <xdr:row>17</xdr:row>
      <xdr:rowOff>0</xdr:rowOff>
    </xdr:from>
    <xdr:to>
      <xdr:col>16</xdr:col>
      <xdr:colOff>133350</xdr:colOff>
      <xdr:row>17</xdr:row>
      <xdr:rowOff>0</xdr:rowOff>
    </xdr:to>
    <xdr:sp>
      <xdr:nvSpPr>
        <xdr:cNvPr id="63" name="Line 122"/>
        <xdr:cNvSpPr>
          <a:spLocks/>
        </xdr:cNvSpPr>
      </xdr:nvSpPr>
      <xdr:spPr>
        <a:xfrm>
          <a:off x="5219700" y="2428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123825</xdr:colOff>
      <xdr:row>16</xdr:row>
      <xdr:rowOff>0</xdr:rowOff>
    </xdr:from>
    <xdr:to>
      <xdr:col>16</xdr:col>
      <xdr:colOff>295275</xdr:colOff>
      <xdr:row>17</xdr:row>
      <xdr:rowOff>0</xdr:rowOff>
    </xdr:to>
    <xdr:sp>
      <xdr:nvSpPr>
        <xdr:cNvPr id="64" name="Rectangle 123"/>
        <xdr:cNvSpPr>
          <a:spLocks/>
        </xdr:cNvSpPr>
      </xdr:nvSpPr>
      <xdr:spPr>
        <a:xfrm>
          <a:off x="5305425" y="22860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</a:t>
          </a:r>
        </a:p>
      </xdr:txBody>
    </xdr:sp>
    <xdr:clientData/>
  </xdr:twoCellAnchor>
  <xdr:twoCellAnchor>
    <xdr:from>
      <xdr:col>16</xdr:col>
      <xdr:colOff>95250</xdr:colOff>
      <xdr:row>15</xdr:row>
      <xdr:rowOff>66675</xdr:rowOff>
    </xdr:from>
    <xdr:to>
      <xdr:col>16</xdr:col>
      <xdr:colOff>95250</xdr:colOff>
      <xdr:row>17</xdr:row>
      <xdr:rowOff>0</xdr:rowOff>
    </xdr:to>
    <xdr:sp>
      <xdr:nvSpPr>
        <xdr:cNvPr id="65" name="Line 124"/>
        <xdr:cNvSpPr>
          <a:spLocks/>
        </xdr:cNvSpPr>
      </xdr:nvSpPr>
      <xdr:spPr>
        <a:xfrm flipV="1">
          <a:off x="5276850" y="22098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190500</xdr:colOff>
      <xdr:row>20</xdr:row>
      <xdr:rowOff>0</xdr:rowOff>
    </xdr:from>
    <xdr:to>
      <xdr:col>16</xdr:col>
      <xdr:colOff>28575</xdr:colOff>
      <xdr:row>20</xdr:row>
      <xdr:rowOff>0</xdr:rowOff>
    </xdr:to>
    <xdr:sp>
      <xdr:nvSpPr>
        <xdr:cNvPr id="66" name="Line 125"/>
        <xdr:cNvSpPr>
          <a:spLocks/>
        </xdr:cNvSpPr>
      </xdr:nvSpPr>
      <xdr:spPr>
        <a:xfrm>
          <a:off x="4724400" y="2857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190500</xdr:colOff>
      <xdr:row>26</xdr:row>
      <xdr:rowOff>0</xdr:rowOff>
    </xdr:from>
    <xdr:to>
      <xdr:col>16</xdr:col>
      <xdr:colOff>38100</xdr:colOff>
      <xdr:row>26</xdr:row>
      <xdr:rowOff>0</xdr:rowOff>
    </xdr:to>
    <xdr:sp>
      <xdr:nvSpPr>
        <xdr:cNvPr id="67" name="Line 126"/>
        <xdr:cNvSpPr>
          <a:spLocks/>
        </xdr:cNvSpPr>
      </xdr:nvSpPr>
      <xdr:spPr>
        <a:xfrm>
          <a:off x="4724400" y="3714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21</xdr:row>
      <xdr:rowOff>0</xdr:rowOff>
    </xdr:to>
    <xdr:sp>
      <xdr:nvSpPr>
        <xdr:cNvPr id="68" name="Line 127"/>
        <xdr:cNvSpPr>
          <a:spLocks/>
        </xdr:cNvSpPr>
      </xdr:nvSpPr>
      <xdr:spPr>
        <a:xfrm>
          <a:off x="5181600" y="2857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26</xdr:row>
      <xdr:rowOff>0</xdr:rowOff>
    </xdr:to>
    <xdr:sp>
      <xdr:nvSpPr>
        <xdr:cNvPr id="69" name="Line 128"/>
        <xdr:cNvSpPr>
          <a:spLocks/>
        </xdr:cNvSpPr>
      </xdr:nvSpPr>
      <xdr:spPr>
        <a:xfrm>
          <a:off x="5181600" y="3571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3</xdr:col>
      <xdr:colOff>0</xdr:colOff>
      <xdr:row>55</xdr:row>
      <xdr:rowOff>0</xdr:rowOff>
    </xdr:to>
    <xdr:sp>
      <xdr:nvSpPr>
        <xdr:cNvPr id="70" name="Arc 150"/>
        <xdr:cNvSpPr>
          <a:spLocks/>
        </xdr:cNvSpPr>
      </xdr:nvSpPr>
      <xdr:spPr>
        <a:xfrm flipH="1">
          <a:off x="647700" y="5429250"/>
          <a:ext cx="323850" cy="2428875"/>
        </a:xfrm>
        <a:prstGeom prst="arc">
          <a:avLst>
            <a:gd name="adj" fmla="val 27256666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1" name="Line 151"/>
        <xdr:cNvSpPr>
          <a:spLocks/>
        </xdr:cNvSpPr>
      </xdr:nvSpPr>
      <xdr:spPr>
        <a:xfrm>
          <a:off x="971550" y="5429250"/>
          <a:ext cx="129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6</xdr:col>
      <xdr:colOff>38100</xdr:colOff>
      <xdr:row>41</xdr:row>
      <xdr:rowOff>0</xdr:rowOff>
    </xdr:to>
    <xdr:sp>
      <xdr:nvSpPr>
        <xdr:cNvPr id="72" name="Line 154"/>
        <xdr:cNvSpPr>
          <a:spLocks/>
        </xdr:cNvSpPr>
      </xdr:nvSpPr>
      <xdr:spPr>
        <a:xfrm flipV="1">
          <a:off x="1295400" y="5857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38100</xdr:colOff>
      <xdr:row>44</xdr:row>
      <xdr:rowOff>0</xdr:rowOff>
    </xdr:to>
    <xdr:sp>
      <xdr:nvSpPr>
        <xdr:cNvPr id="73" name="Line 155"/>
        <xdr:cNvSpPr>
          <a:spLocks/>
        </xdr:cNvSpPr>
      </xdr:nvSpPr>
      <xdr:spPr>
        <a:xfrm>
          <a:off x="1295400" y="6286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257175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74" name="Line 156"/>
        <xdr:cNvSpPr>
          <a:spLocks/>
        </xdr:cNvSpPr>
      </xdr:nvSpPr>
      <xdr:spPr>
        <a:xfrm flipV="1">
          <a:off x="581025" y="6715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6</xdr:col>
      <xdr:colOff>28575</xdr:colOff>
      <xdr:row>52</xdr:row>
      <xdr:rowOff>0</xdr:rowOff>
    </xdr:to>
    <xdr:sp>
      <xdr:nvSpPr>
        <xdr:cNvPr id="75" name="Line 157"/>
        <xdr:cNvSpPr>
          <a:spLocks/>
        </xdr:cNvSpPr>
      </xdr:nvSpPr>
      <xdr:spPr>
        <a:xfrm>
          <a:off x="1295400" y="7429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76" name="Line 158"/>
        <xdr:cNvSpPr>
          <a:spLocks/>
        </xdr:cNvSpPr>
      </xdr:nvSpPr>
      <xdr:spPr>
        <a:xfrm flipV="1">
          <a:off x="971550" y="7858125"/>
          <a:ext cx="129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66675</xdr:rowOff>
    </xdr:from>
    <xdr:to>
      <xdr:col>4</xdr:col>
      <xdr:colOff>0</xdr:colOff>
      <xdr:row>44</xdr:row>
      <xdr:rowOff>66675</xdr:rowOff>
    </xdr:to>
    <xdr:sp>
      <xdr:nvSpPr>
        <xdr:cNvPr id="77" name="Rectangle 159"/>
        <xdr:cNvSpPr>
          <a:spLocks/>
        </xdr:cNvSpPr>
      </xdr:nvSpPr>
      <xdr:spPr>
        <a:xfrm>
          <a:off x="971550" y="62103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NWL</a:t>
          </a:r>
        </a:p>
      </xdr:txBody>
    </xdr:sp>
    <xdr:clientData/>
  </xdr:twoCellAnchor>
  <xdr:twoCellAnchor>
    <xdr:from>
      <xdr:col>3</xdr:col>
      <xdr:colOff>0</xdr:colOff>
      <xdr:row>40</xdr:row>
      <xdr:rowOff>66675</xdr:rowOff>
    </xdr:from>
    <xdr:to>
      <xdr:col>4</xdr:col>
      <xdr:colOff>0</xdr:colOff>
      <xdr:row>41</xdr:row>
      <xdr:rowOff>66675</xdr:rowOff>
    </xdr:to>
    <xdr:sp>
      <xdr:nvSpPr>
        <xdr:cNvPr id="78" name="Rectangle 160"/>
        <xdr:cNvSpPr>
          <a:spLocks/>
        </xdr:cNvSpPr>
      </xdr:nvSpPr>
      <xdr:spPr>
        <a:xfrm>
          <a:off x="971550" y="5781675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HL</a:t>
          </a:r>
        </a:p>
      </xdr:txBody>
    </xdr:sp>
    <xdr:clientData/>
  </xdr:twoCellAnchor>
  <xdr:twoCellAnchor>
    <xdr:from>
      <xdr:col>3</xdr:col>
      <xdr:colOff>0</xdr:colOff>
      <xdr:row>51</xdr:row>
      <xdr:rowOff>66675</xdr:rowOff>
    </xdr:from>
    <xdr:to>
      <xdr:col>4</xdr:col>
      <xdr:colOff>0</xdr:colOff>
      <xdr:row>52</xdr:row>
      <xdr:rowOff>66675</xdr:rowOff>
    </xdr:to>
    <xdr:sp>
      <xdr:nvSpPr>
        <xdr:cNvPr id="79" name="Rectangle 161"/>
        <xdr:cNvSpPr>
          <a:spLocks/>
        </xdr:cNvSpPr>
      </xdr:nvSpPr>
      <xdr:spPr>
        <a:xfrm>
          <a:off x="971550" y="73533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LL</a:t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41</xdr:row>
      <xdr:rowOff>0</xdr:rowOff>
    </xdr:to>
    <xdr:sp>
      <xdr:nvSpPr>
        <xdr:cNvPr id="80" name="Line 162"/>
        <xdr:cNvSpPr>
          <a:spLocks/>
        </xdr:cNvSpPr>
      </xdr:nvSpPr>
      <xdr:spPr>
        <a:xfrm>
          <a:off x="1619250" y="5429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44</xdr:row>
      <xdr:rowOff>0</xdr:rowOff>
    </xdr:to>
    <xdr:sp>
      <xdr:nvSpPr>
        <xdr:cNvPr id="81" name="Line 163"/>
        <xdr:cNvSpPr>
          <a:spLocks/>
        </xdr:cNvSpPr>
      </xdr:nvSpPr>
      <xdr:spPr>
        <a:xfrm>
          <a:off x="1619250" y="58578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52</xdr:row>
      <xdr:rowOff>0</xdr:rowOff>
    </xdr:to>
    <xdr:sp>
      <xdr:nvSpPr>
        <xdr:cNvPr id="82" name="Line 164"/>
        <xdr:cNvSpPr>
          <a:spLocks/>
        </xdr:cNvSpPr>
      </xdr:nvSpPr>
      <xdr:spPr>
        <a:xfrm>
          <a:off x="1619250" y="62865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83" name="Line 165"/>
        <xdr:cNvSpPr>
          <a:spLocks/>
        </xdr:cNvSpPr>
      </xdr:nvSpPr>
      <xdr:spPr>
        <a:xfrm>
          <a:off x="1619250" y="74295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52</xdr:row>
      <xdr:rowOff>0</xdr:rowOff>
    </xdr:to>
    <xdr:sp>
      <xdr:nvSpPr>
        <xdr:cNvPr id="84" name="Line 166"/>
        <xdr:cNvSpPr>
          <a:spLocks/>
        </xdr:cNvSpPr>
      </xdr:nvSpPr>
      <xdr:spPr>
        <a:xfrm>
          <a:off x="1943100" y="585787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5"/>
  <sheetViews>
    <sheetView tabSelected="1" zoomScaleSheetLayoutView="100" workbookViewId="0" topLeftCell="A1">
      <selection activeCell="N4" sqref="N4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84" t="s">
        <v>12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</row>
    <row r="2" spans="2:21" ht="11.2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</row>
    <row r="3" spans="1:21" ht="11.25" customHeight="1">
      <c r="A3" s="3">
        <v>1</v>
      </c>
      <c r="B3" s="4" t="s">
        <v>0</v>
      </c>
      <c r="C3" s="5"/>
      <c r="D3" s="5"/>
      <c r="E3" s="58" t="s">
        <v>84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6</v>
      </c>
      <c r="Q3" s="11"/>
      <c r="R3" s="90" t="s">
        <v>10</v>
      </c>
      <c r="S3" s="90"/>
      <c r="T3" s="90"/>
      <c r="U3" s="91"/>
    </row>
    <row r="4" spans="1:21" ht="11.25" customHeight="1">
      <c r="A4" s="3">
        <v>2</v>
      </c>
      <c r="B4" s="6" t="s">
        <v>1</v>
      </c>
      <c r="C4" s="7"/>
      <c r="D4" s="7"/>
      <c r="E4" s="20" t="s">
        <v>85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7</v>
      </c>
      <c r="Q4" s="7"/>
      <c r="R4" s="92" t="s">
        <v>13</v>
      </c>
      <c r="S4" s="92"/>
      <c r="T4" s="92"/>
      <c r="U4" s="93"/>
    </row>
    <row r="5" spans="1:21" ht="11.25" customHeight="1">
      <c r="A5" s="3">
        <v>3</v>
      </c>
      <c r="B5" s="6" t="s">
        <v>2</v>
      </c>
      <c r="C5" s="7"/>
      <c r="D5" s="7"/>
      <c r="E5" s="59" t="s">
        <v>86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8</v>
      </c>
      <c r="Q5" s="7"/>
      <c r="R5" s="94" t="s">
        <v>14</v>
      </c>
      <c r="S5" s="94"/>
      <c r="T5" s="94"/>
      <c r="U5" s="95"/>
    </row>
    <row r="6" spans="1:21" ht="11.25" customHeight="1">
      <c r="A6" s="3">
        <v>4</v>
      </c>
      <c r="B6" s="9"/>
      <c r="C6" s="8"/>
      <c r="D6" s="8"/>
      <c r="E6" s="21"/>
      <c r="F6" s="8"/>
      <c r="G6" s="8"/>
      <c r="H6" s="8"/>
      <c r="I6" s="8"/>
      <c r="J6" s="8"/>
      <c r="K6" s="8"/>
      <c r="L6" s="8"/>
      <c r="M6" s="8"/>
      <c r="N6" s="8"/>
      <c r="O6" s="8"/>
      <c r="P6" s="23" t="s">
        <v>9</v>
      </c>
      <c r="Q6" s="23"/>
      <c r="R6" s="24">
        <v>0</v>
      </c>
      <c r="S6" s="25"/>
      <c r="T6" s="25"/>
      <c r="U6" s="26"/>
    </row>
    <row r="7" spans="1:21" ht="11.25" customHeight="1">
      <c r="A7" s="3">
        <v>5</v>
      </c>
      <c r="B7" s="10" t="s">
        <v>3</v>
      </c>
      <c r="C7" s="11"/>
      <c r="D7" s="11"/>
      <c r="E7" s="19" t="s">
        <v>87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4</v>
      </c>
      <c r="Q7" s="11"/>
      <c r="R7" s="79" t="s">
        <v>88</v>
      </c>
      <c r="S7" s="79"/>
      <c r="T7" s="79"/>
      <c r="U7" s="80"/>
    </row>
    <row r="8" spans="1:21" ht="11.25" customHeight="1">
      <c r="A8" s="3">
        <v>6</v>
      </c>
      <c r="B8" s="6" t="s">
        <v>11</v>
      </c>
      <c r="C8" s="7"/>
      <c r="D8" s="7"/>
      <c r="E8" s="29" t="s">
        <v>15</v>
      </c>
      <c r="F8" s="7"/>
      <c r="G8" s="7"/>
      <c r="H8" s="7"/>
      <c r="I8" s="7"/>
      <c r="J8" s="7"/>
      <c r="K8" s="7" t="s">
        <v>16</v>
      </c>
      <c r="L8" s="7"/>
      <c r="M8" s="28" t="s">
        <v>17</v>
      </c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69" t="s">
        <v>40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</row>
    <row r="10" spans="1:21" ht="11.25" customHeight="1">
      <c r="A10" s="3">
        <v>8</v>
      </c>
      <c r="B10" s="81" t="s">
        <v>43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1" t="s">
        <v>41</v>
      </c>
      <c r="Q10" s="82"/>
      <c r="R10" s="82"/>
      <c r="S10" s="82"/>
      <c r="T10" s="82"/>
      <c r="U10" s="83"/>
    </row>
    <row r="11" spans="1:21" ht="11.25" customHeight="1">
      <c r="A11" s="3">
        <v>9</v>
      </c>
      <c r="B11" s="30"/>
      <c r="C11" s="31"/>
      <c r="D11" s="31"/>
      <c r="E11" s="3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0"/>
      <c r="Q11" s="31"/>
      <c r="R11" s="11"/>
      <c r="S11" s="11"/>
      <c r="T11" s="11"/>
      <c r="U11" s="14"/>
    </row>
    <row r="12" spans="1:21" ht="11.25" customHeight="1">
      <c r="A12" s="3">
        <v>10</v>
      </c>
      <c r="B12" s="32"/>
      <c r="C12" s="18"/>
      <c r="D12" s="18"/>
      <c r="E12" s="18"/>
      <c r="F12" s="7"/>
      <c r="G12" s="7"/>
      <c r="H12" s="7"/>
      <c r="I12" s="7"/>
      <c r="J12" s="42" t="s">
        <v>46</v>
      </c>
      <c r="K12" s="7" t="s">
        <v>23</v>
      </c>
      <c r="L12" s="7" t="s">
        <v>24</v>
      </c>
      <c r="M12" s="7"/>
      <c r="N12" s="7"/>
      <c r="O12" s="7"/>
      <c r="P12" s="32"/>
      <c r="Q12" s="18"/>
      <c r="R12" s="7" t="s">
        <v>74</v>
      </c>
      <c r="S12" s="7"/>
      <c r="T12" s="7"/>
      <c r="U12" s="1"/>
    </row>
    <row r="13" spans="1:21" ht="11.25" customHeight="1">
      <c r="A13" s="3">
        <v>11</v>
      </c>
      <c r="B13" s="32"/>
      <c r="C13" s="18"/>
      <c r="D13" s="18"/>
      <c r="E13" s="18"/>
      <c r="F13" s="18"/>
      <c r="G13" s="18"/>
      <c r="H13" s="18"/>
      <c r="I13" s="18"/>
      <c r="J13" s="42" t="s">
        <v>47</v>
      </c>
      <c r="K13" s="7" t="s">
        <v>23</v>
      </c>
      <c r="L13" s="7" t="s">
        <v>25</v>
      </c>
      <c r="M13" s="18"/>
      <c r="N13" s="18"/>
      <c r="O13" s="7"/>
      <c r="P13" s="32"/>
      <c r="Q13" s="18"/>
      <c r="R13" s="28" t="s">
        <v>75</v>
      </c>
      <c r="S13" s="38" t="s">
        <v>79</v>
      </c>
      <c r="T13" s="7"/>
      <c r="U13" s="1"/>
    </row>
    <row r="14" spans="1:21" ht="11.25" customHeight="1">
      <c r="A14" s="3">
        <v>12</v>
      </c>
      <c r="B14" s="32"/>
      <c r="C14" s="18"/>
      <c r="D14" s="18"/>
      <c r="E14" s="18"/>
      <c r="F14" s="2" t="s">
        <v>34</v>
      </c>
      <c r="J14" s="40" t="s">
        <v>35</v>
      </c>
      <c r="K14" s="2" t="s">
        <v>23</v>
      </c>
      <c r="L14" s="2" t="s">
        <v>36</v>
      </c>
      <c r="O14" s="7"/>
      <c r="P14" s="32"/>
      <c r="Q14" s="18"/>
      <c r="R14" s="7"/>
      <c r="S14" s="7"/>
      <c r="T14" s="7"/>
      <c r="U14" s="1"/>
    </row>
    <row r="15" spans="1:21" ht="11.25" customHeight="1">
      <c r="A15" s="3">
        <v>13</v>
      </c>
      <c r="B15" s="32"/>
      <c r="C15" s="18"/>
      <c r="D15" s="18"/>
      <c r="E15" s="18"/>
      <c r="F15" s="7" t="s">
        <v>26</v>
      </c>
      <c r="G15" s="7"/>
      <c r="H15" s="7"/>
      <c r="I15" s="7"/>
      <c r="J15" s="28" t="s">
        <v>27</v>
      </c>
      <c r="K15" s="7" t="s">
        <v>23</v>
      </c>
      <c r="L15" s="38" t="s">
        <v>32</v>
      </c>
      <c r="M15" s="7"/>
      <c r="N15" s="7"/>
      <c r="O15" s="7"/>
      <c r="P15" s="32"/>
      <c r="Q15" s="18"/>
      <c r="R15" s="7" t="s">
        <v>39</v>
      </c>
      <c r="S15" s="7"/>
      <c r="T15" s="7"/>
      <c r="U15" s="1"/>
    </row>
    <row r="16" spans="1:21" ht="11.25" customHeight="1">
      <c r="A16" s="3">
        <v>14</v>
      </c>
      <c r="B16" s="32"/>
      <c r="C16" s="18"/>
      <c r="D16" s="18"/>
      <c r="E16" s="18"/>
      <c r="F16" s="7" t="s">
        <v>28</v>
      </c>
      <c r="G16" s="7"/>
      <c r="H16" s="7"/>
      <c r="I16" s="7"/>
      <c r="J16" s="28" t="s">
        <v>30</v>
      </c>
      <c r="K16" s="7" t="s">
        <v>23</v>
      </c>
      <c r="L16" s="7" t="s">
        <v>33</v>
      </c>
      <c r="M16" s="7"/>
      <c r="N16" s="7"/>
      <c r="O16" s="7"/>
      <c r="P16" s="32"/>
      <c r="Q16" s="18"/>
      <c r="R16" s="67" t="s">
        <v>42</v>
      </c>
      <c r="S16" s="65" t="s">
        <v>38</v>
      </c>
      <c r="T16" s="65"/>
      <c r="U16" s="66"/>
    </row>
    <row r="17" spans="1:21" ht="11.25" customHeight="1">
      <c r="A17" s="3">
        <v>15</v>
      </c>
      <c r="B17" s="32"/>
      <c r="C17" s="18"/>
      <c r="D17" s="18"/>
      <c r="E17" s="18"/>
      <c r="F17" s="7" t="s">
        <v>29</v>
      </c>
      <c r="G17" s="7"/>
      <c r="H17" s="7"/>
      <c r="I17" s="7"/>
      <c r="J17" s="28" t="s">
        <v>31</v>
      </c>
      <c r="K17" s="7" t="s">
        <v>23</v>
      </c>
      <c r="L17" s="7" t="s">
        <v>37</v>
      </c>
      <c r="M17" s="7"/>
      <c r="N17" s="7"/>
      <c r="O17" s="7"/>
      <c r="P17" s="32"/>
      <c r="Q17" s="18"/>
      <c r="R17" s="68"/>
      <c r="S17" s="11"/>
      <c r="T17" s="41">
        <v>12</v>
      </c>
      <c r="U17" s="14"/>
    </row>
    <row r="18" spans="1:21" ht="11.25" customHeight="1">
      <c r="A18" s="3">
        <v>16</v>
      </c>
      <c r="B18" s="34"/>
      <c r="C18" s="23"/>
      <c r="D18" s="23"/>
      <c r="E18" s="23"/>
      <c r="F18" s="7" t="s">
        <v>44</v>
      </c>
      <c r="G18" s="7"/>
      <c r="H18" s="7"/>
      <c r="I18" s="7"/>
      <c r="J18" s="28" t="s">
        <v>45</v>
      </c>
      <c r="K18" s="7" t="s">
        <v>23</v>
      </c>
      <c r="L18" s="7" t="s">
        <v>48</v>
      </c>
      <c r="M18" s="7"/>
      <c r="N18" s="7"/>
      <c r="O18" s="7"/>
      <c r="P18" s="34"/>
      <c r="Q18" s="23"/>
      <c r="R18" s="7"/>
      <c r="S18" s="7"/>
      <c r="T18" s="7"/>
      <c r="U18" s="1"/>
    </row>
    <row r="19" spans="1:21" ht="11.25" customHeight="1">
      <c r="A19" s="3">
        <v>17</v>
      </c>
      <c r="B19" s="69" t="s">
        <v>18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1"/>
    </row>
    <row r="20" spans="1:21" ht="11.25" customHeight="1">
      <c r="A20" s="3">
        <v>18</v>
      </c>
      <c r="B20" s="3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3"/>
    </row>
    <row r="21" spans="1:21" ht="11.25" customHeight="1">
      <c r="A21" s="3">
        <v>19</v>
      </c>
      <c r="B21" s="3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75">
        <f>G24/2-S22</f>
        <v>420</v>
      </c>
      <c r="R21" s="75"/>
      <c r="S21" s="18"/>
      <c r="T21" s="18"/>
      <c r="U21" s="33"/>
    </row>
    <row r="22" spans="1:21" ht="11.25" customHeight="1">
      <c r="A22" s="3">
        <v>20</v>
      </c>
      <c r="B22" s="3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76">
        <v>200</v>
      </c>
      <c r="R22" s="76"/>
      <c r="S22" s="64">
        <f>Q23+Q22</f>
        <v>980</v>
      </c>
      <c r="T22" s="64"/>
      <c r="U22" s="33"/>
    </row>
    <row r="23" spans="1:21" ht="11.25" customHeight="1">
      <c r="A23" s="3">
        <v>21</v>
      </c>
      <c r="B23" s="32"/>
      <c r="C23" s="18"/>
      <c r="D23" s="18"/>
      <c r="E23" s="18"/>
      <c r="F23" s="18"/>
      <c r="G23" s="74" t="s">
        <v>21</v>
      </c>
      <c r="H23" s="74"/>
      <c r="I23" s="18"/>
      <c r="J23" s="18"/>
      <c r="K23" s="18"/>
      <c r="L23" s="18"/>
      <c r="M23" s="18"/>
      <c r="N23" s="18"/>
      <c r="O23" s="18"/>
      <c r="P23" s="18"/>
      <c r="Q23" s="76">
        <v>780</v>
      </c>
      <c r="R23" s="76"/>
      <c r="S23" s="64"/>
      <c r="T23" s="64"/>
      <c r="U23" s="33"/>
    </row>
    <row r="24" spans="1:21" ht="11.25" customHeight="1">
      <c r="A24" s="3">
        <v>22</v>
      </c>
      <c r="B24" s="32"/>
      <c r="C24" s="18"/>
      <c r="D24" s="18"/>
      <c r="E24" s="18"/>
      <c r="F24" s="18"/>
      <c r="G24" s="78">
        <v>2800</v>
      </c>
      <c r="H24" s="78"/>
      <c r="I24" s="18"/>
      <c r="J24" s="18"/>
      <c r="K24" s="18"/>
      <c r="L24" s="18"/>
      <c r="M24" s="18"/>
      <c r="N24" s="18"/>
      <c r="O24" s="18"/>
      <c r="P24" s="18"/>
      <c r="Q24" s="77">
        <v>1120</v>
      </c>
      <c r="R24" s="77"/>
      <c r="S24" s="18"/>
      <c r="T24" s="18"/>
      <c r="U24" s="33"/>
    </row>
    <row r="25" spans="1:21" ht="11.25" customHeight="1">
      <c r="A25" s="3">
        <v>23</v>
      </c>
      <c r="B25" s="3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77"/>
      <c r="R25" s="77"/>
      <c r="S25" s="18"/>
      <c r="T25" s="18"/>
      <c r="U25" s="33"/>
    </row>
    <row r="26" spans="1:21" ht="11.25" customHeight="1">
      <c r="A26" s="3">
        <v>24</v>
      </c>
      <c r="B26" s="3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75">
        <f>G24/2-Q24</f>
        <v>280</v>
      </c>
      <c r="R26" s="75"/>
      <c r="S26" s="18"/>
      <c r="T26" s="18"/>
      <c r="U26" s="33"/>
    </row>
    <row r="27" spans="1:21" ht="11.25" customHeight="1">
      <c r="A27" s="3">
        <v>25</v>
      </c>
      <c r="B27" s="32"/>
      <c r="C27" s="72">
        <f>prophead(O28,G24,0,3)</f>
        <v>700</v>
      </c>
      <c r="D27" s="72"/>
      <c r="E27" s="18"/>
      <c r="F27" s="37" t="s">
        <v>22</v>
      </c>
      <c r="G27" s="78">
        <v>7000</v>
      </c>
      <c r="H27" s="78"/>
      <c r="I27" s="18"/>
      <c r="J27" s="18"/>
      <c r="K27" s="72">
        <f>prophead(O28,G24,0,3)</f>
        <v>700</v>
      </c>
      <c r="L27" s="72"/>
      <c r="M27" s="18"/>
      <c r="N27" s="18"/>
      <c r="O27" s="18"/>
      <c r="P27" s="18"/>
      <c r="Q27" s="18"/>
      <c r="R27" s="18"/>
      <c r="S27" s="18"/>
      <c r="T27" s="18"/>
      <c r="U27" s="33"/>
    </row>
    <row r="28" spans="1:21" ht="11.25" customHeight="1">
      <c r="A28" s="3">
        <v>26</v>
      </c>
      <c r="B28" s="32"/>
      <c r="E28" s="18"/>
      <c r="F28" s="18"/>
      <c r="G28" s="72">
        <f>G27+C27+K27</f>
        <v>8400</v>
      </c>
      <c r="H28" s="72"/>
      <c r="I28" s="18"/>
      <c r="J28" s="18"/>
      <c r="M28" s="18" t="s">
        <v>19</v>
      </c>
      <c r="N28" s="18"/>
      <c r="O28" s="36" t="s">
        <v>20</v>
      </c>
      <c r="P28" s="18"/>
      <c r="Q28" s="18"/>
      <c r="R28" s="18"/>
      <c r="S28" s="18"/>
      <c r="T28" s="18"/>
      <c r="U28" s="33"/>
    </row>
    <row r="29" spans="1:21" ht="11.25" customHeight="1">
      <c r="A29" s="3">
        <v>27</v>
      </c>
      <c r="B29" s="3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5"/>
    </row>
    <row r="30" spans="1:21" ht="11.25" customHeight="1">
      <c r="A30" s="3">
        <v>28</v>
      </c>
      <c r="B30" s="69" t="s">
        <v>49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1"/>
    </row>
    <row r="31" spans="1:23" ht="11.25" customHeight="1">
      <c r="A31" s="3">
        <v>29</v>
      </c>
      <c r="B31" s="30"/>
      <c r="C31" s="31"/>
      <c r="D31" s="31"/>
      <c r="E31" s="31"/>
      <c r="F31" s="31"/>
      <c r="G31" s="31"/>
      <c r="H31" s="31"/>
      <c r="I31" s="52" t="s">
        <v>76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  <c r="W31" s="62" t="s">
        <v>89</v>
      </c>
    </row>
    <row r="32" spans="1:23" ht="11.25" customHeight="1">
      <c r="A32" s="3">
        <v>30</v>
      </c>
      <c r="B32" s="32"/>
      <c r="C32" s="18"/>
      <c r="D32" s="18"/>
      <c r="E32" s="18"/>
      <c r="F32" s="18"/>
      <c r="G32" s="18"/>
      <c r="H32" s="18"/>
      <c r="I32" s="28" t="s">
        <v>77</v>
      </c>
      <c r="J32" s="7"/>
      <c r="K32" s="7" t="s">
        <v>23</v>
      </c>
      <c r="L32" s="38" t="s">
        <v>73</v>
      </c>
      <c r="M32" s="7"/>
      <c r="N32" s="7"/>
      <c r="O32" s="7"/>
      <c r="P32" s="7"/>
      <c r="Q32" s="7"/>
      <c r="R32" s="7" t="s">
        <v>23</v>
      </c>
      <c r="S32" s="49">
        <f>PI()/4*G24^2*G27/10^9</f>
        <v>43.10265120725196</v>
      </c>
      <c r="T32" s="7" t="s">
        <v>65</v>
      </c>
      <c r="U32" s="1"/>
      <c r="W32" s="60">
        <f>proppv(M8,O28,"",G24,G27,0,0,1)</f>
        <v>43.10261479999999</v>
      </c>
    </row>
    <row r="33" spans="1:23" ht="11.25" customHeight="1">
      <c r="A33" s="3">
        <v>31</v>
      </c>
      <c r="B33" s="32"/>
      <c r="C33" s="18"/>
      <c r="D33" s="18"/>
      <c r="E33" s="18"/>
      <c r="F33" s="18"/>
      <c r="G33" s="18"/>
      <c r="H33" s="18"/>
      <c r="I33" s="28" t="s">
        <v>78</v>
      </c>
      <c r="J33" s="7"/>
      <c r="K33" s="7" t="s">
        <v>23</v>
      </c>
      <c r="L33" s="38" t="s">
        <v>79</v>
      </c>
      <c r="M33" s="7"/>
      <c r="N33" s="7"/>
      <c r="O33" s="7"/>
      <c r="P33" s="7"/>
      <c r="Q33" s="7"/>
      <c r="R33" s="7" t="s">
        <v>23</v>
      </c>
      <c r="S33" s="49">
        <f>PI()*G24^3/24/10^9</f>
        <v>2.873510080483464</v>
      </c>
      <c r="T33" s="7" t="s">
        <v>65</v>
      </c>
      <c r="U33" s="1"/>
      <c r="W33" s="60">
        <f>proppv(M8,O28,"",G24,G27,0,0,2)/2</f>
        <v>2.8735167999999995</v>
      </c>
    </row>
    <row r="34" spans="1:23" ht="11.25" customHeight="1">
      <c r="A34" s="3">
        <v>32</v>
      </c>
      <c r="B34" s="32"/>
      <c r="C34" s="18"/>
      <c r="D34" s="18"/>
      <c r="E34" s="18"/>
      <c r="F34" s="18"/>
      <c r="G34" s="18"/>
      <c r="H34" s="18"/>
      <c r="I34" s="29" t="s">
        <v>96</v>
      </c>
      <c r="J34" s="7"/>
      <c r="K34" s="7" t="s">
        <v>23</v>
      </c>
      <c r="L34" s="44">
        <f>S32</f>
        <v>43.10265120725196</v>
      </c>
      <c r="M34" s="27" t="s">
        <v>72</v>
      </c>
      <c r="N34" s="27">
        <v>2</v>
      </c>
      <c r="O34" s="27" t="s">
        <v>57</v>
      </c>
      <c r="P34" s="44">
        <f>S33</f>
        <v>2.873510080483464</v>
      </c>
      <c r="Q34" s="7"/>
      <c r="R34" s="7" t="s">
        <v>23</v>
      </c>
      <c r="S34" s="54">
        <f>L34+N34*P34</f>
        <v>48.849671368218885</v>
      </c>
      <c r="T34" s="7" t="s">
        <v>65</v>
      </c>
      <c r="U34" s="1"/>
      <c r="W34" s="60">
        <f>proppv(M8,O28,"",G24,G27,0,0,3)</f>
        <v>48.84964839999999</v>
      </c>
    </row>
    <row r="35" spans="1:21" ht="11.25" customHeight="1">
      <c r="A35" s="3">
        <v>33</v>
      </c>
      <c r="B35" s="32"/>
      <c r="C35" s="18"/>
      <c r="D35" s="18"/>
      <c r="E35" s="55" t="s">
        <v>83</v>
      </c>
      <c r="F35" s="73" t="s">
        <v>80</v>
      </c>
      <c r="G35" s="73"/>
      <c r="H35" s="1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1.25" customHeight="1">
      <c r="A36" s="3">
        <v>34</v>
      </c>
      <c r="B36" s="32"/>
      <c r="C36" s="18"/>
      <c r="D36" s="18"/>
      <c r="E36" s="74" t="s">
        <v>82</v>
      </c>
      <c r="F36" s="74"/>
      <c r="G36" s="74"/>
      <c r="H36" s="18"/>
      <c r="I36" s="28" t="s">
        <v>54</v>
      </c>
      <c r="J36" s="7" t="s">
        <v>23</v>
      </c>
      <c r="K36" s="7">
        <f>G24/2/1000</f>
        <v>1.4</v>
      </c>
      <c r="L36" s="7"/>
      <c r="M36" s="28" t="s">
        <v>55</v>
      </c>
      <c r="N36" s="7" t="s">
        <v>23</v>
      </c>
      <c r="O36" s="7">
        <f>Q21/1000</f>
        <v>0.42</v>
      </c>
      <c r="P36" s="7"/>
      <c r="Q36" s="7"/>
      <c r="R36" s="7"/>
      <c r="S36" s="7"/>
      <c r="T36" s="7"/>
      <c r="U36" s="1"/>
    </row>
    <row r="37" spans="1:21" ht="11.25" customHeight="1">
      <c r="A37" s="3">
        <v>35</v>
      </c>
      <c r="B37" s="32"/>
      <c r="C37" s="18"/>
      <c r="D37" s="18"/>
      <c r="E37" s="63" t="s">
        <v>81</v>
      </c>
      <c r="F37" s="63"/>
      <c r="G37" s="63"/>
      <c r="H37" s="18"/>
      <c r="I37" s="42" t="s">
        <v>46</v>
      </c>
      <c r="J37" s="7" t="s">
        <v>23</v>
      </c>
      <c r="K37" s="7" t="s">
        <v>50</v>
      </c>
      <c r="L37" s="7"/>
      <c r="M37" s="27">
        <f>K36</f>
        <v>1.4</v>
      </c>
      <c r="N37" s="27" t="s">
        <v>51</v>
      </c>
      <c r="O37" s="27">
        <f>O36</f>
        <v>0.42</v>
      </c>
      <c r="P37" s="27" t="s">
        <v>52</v>
      </c>
      <c r="Q37" s="27">
        <f>M37</f>
        <v>1.4</v>
      </c>
      <c r="R37" s="43" t="s">
        <v>53</v>
      </c>
      <c r="S37" s="7">
        <f>ACOS((M37-O37)/Q37)*180/PI()</f>
        <v>45.57299599919429</v>
      </c>
      <c r="T37" s="7" t="s">
        <v>56</v>
      </c>
      <c r="U37" s="1"/>
    </row>
    <row r="38" spans="1:21" ht="11.25" customHeight="1">
      <c r="A38" s="3">
        <v>36</v>
      </c>
      <c r="B38" s="32"/>
      <c r="C38" s="18"/>
      <c r="D38" s="18"/>
      <c r="E38" s="18"/>
      <c r="F38" s="18"/>
      <c r="G38" s="18"/>
      <c r="H38" s="18"/>
      <c r="I38" s="42" t="s">
        <v>47</v>
      </c>
      <c r="J38" s="7" t="s">
        <v>23</v>
      </c>
      <c r="K38" s="27">
        <v>2</v>
      </c>
      <c r="L38" s="27" t="s">
        <v>57</v>
      </c>
      <c r="M38" s="27">
        <f>S37</f>
        <v>45.57299599919429</v>
      </c>
      <c r="N38" s="7"/>
      <c r="O38" s="7"/>
      <c r="P38" s="7"/>
      <c r="Q38" s="7"/>
      <c r="R38" s="27" t="s">
        <v>23</v>
      </c>
      <c r="S38" s="7">
        <f>K38*M38</f>
        <v>91.14599199838858</v>
      </c>
      <c r="T38" s="7" t="s">
        <v>56</v>
      </c>
      <c r="U38" s="1"/>
    </row>
    <row r="39" spans="1:21" ht="11.25" customHeight="1">
      <c r="A39" s="3">
        <v>37</v>
      </c>
      <c r="B39" s="32"/>
      <c r="C39" s="18"/>
      <c r="D39" s="18"/>
      <c r="E39" s="18"/>
      <c r="F39" s="18"/>
      <c r="G39" s="18"/>
      <c r="H39" s="18"/>
      <c r="I39" s="40" t="s">
        <v>35</v>
      </c>
      <c r="J39" s="7" t="s">
        <v>23</v>
      </c>
      <c r="K39" s="27">
        <v>2</v>
      </c>
      <c r="L39" s="27" t="s">
        <v>57</v>
      </c>
      <c r="M39" s="27">
        <f>K36</f>
        <v>1.4</v>
      </c>
      <c r="N39" s="27" t="s">
        <v>57</v>
      </c>
      <c r="O39" s="27" t="s">
        <v>58</v>
      </c>
      <c r="P39" s="27">
        <f>S37</f>
        <v>45.57299599919429</v>
      </c>
      <c r="Q39" s="27" t="s">
        <v>66</v>
      </c>
      <c r="R39" s="27" t="s">
        <v>23</v>
      </c>
      <c r="S39" s="7">
        <f>K39*M39*SIN(P39/180*PI())</f>
        <v>1.9995999599919976</v>
      </c>
      <c r="T39" s="7" t="s">
        <v>63</v>
      </c>
      <c r="U39" s="1"/>
    </row>
    <row r="40" spans="1:34" ht="11.25" customHeight="1">
      <c r="A40" s="3">
        <v>38</v>
      </c>
      <c r="B40" s="32"/>
      <c r="C40" s="18"/>
      <c r="D40" s="18"/>
      <c r="E40" s="3">
        <f>Q21</f>
        <v>420</v>
      </c>
      <c r="F40" s="56">
        <f>S45</f>
        <v>4.403375562132636</v>
      </c>
      <c r="G40" s="18"/>
      <c r="H40" s="18"/>
      <c r="I40" s="28" t="s">
        <v>27</v>
      </c>
      <c r="J40" s="7" t="s">
        <v>23</v>
      </c>
      <c r="K40" s="39" t="s">
        <v>60</v>
      </c>
      <c r="L40" s="27" t="s">
        <v>57</v>
      </c>
      <c r="M40" s="45">
        <f>G24/1000</f>
        <v>2.8</v>
      </c>
      <c r="N40" s="27" t="s">
        <v>59</v>
      </c>
      <c r="O40" s="27">
        <f>S38</f>
        <v>91.14599199838858</v>
      </c>
      <c r="P40" s="27" t="s">
        <v>70</v>
      </c>
      <c r="Q40" s="27">
        <v>360</v>
      </c>
      <c r="R40" s="27" t="s">
        <v>23</v>
      </c>
      <c r="S40" s="46">
        <f>PI()/4*M40^2*O40/360</f>
        <v>1.5589817071609209</v>
      </c>
      <c r="T40" s="7" t="s">
        <v>61</v>
      </c>
      <c r="U40" s="1"/>
      <c r="W40" s="28" t="s">
        <v>54</v>
      </c>
      <c r="X40" s="7" t="s">
        <v>23</v>
      </c>
      <c r="Y40" s="7">
        <f>G24/2/1000</f>
        <v>1.4</v>
      </c>
      <c r="Z40" s="7"/>
      <c r="AA40" s="28" t="s">
        <v>55</v>
      </c>
      <c r="AB40" s="7" t="s">
        <v>23</v>
      </c>
      <c r="AC40" s="7">
        <f>(Q21+Q22)/1000</f>
        <v>0.62</v>
      </c>
      <c r="AD40" s="7"/>
      <c r="AE40" s="7"/>
      <c r="AF40" s="7"/>
      <c r="AG40" s="7"/>
      <c r="AH40" s="7"/>
    </row>
    <row r="41" spans="1:34" ht="11.25" customHeight="1">
      <c r="A41" s="3">
        <v>39</v>
      </c>
      <c r="B41" s="32"/>
      <c r="C41" s="18"/>
      <c r="D41" s="18"/>
      <c r="E41" s="18"/>
      <c r="F41" s="18"/>
      <c r="G41" s="18"/>
      <c r="H41" s="18"/>
      <c r="I41" s="28" t="s">
        <v>30</v>
      </c>
      <c r="J41" s="7" t="s">
        <v>23</v>
      </c>
      <c r="K41" s="47" t="s">
        <v>62</v>
      </c>
      <c r="L41" s="27" t="s">
        <v>57</v>
      </c>
      <c r="M41" s="27">
        <f>S39</f>
        <v>1.9995999599919976</v>
      </c>
      <c r="N41" s="27" t="s">
        <v>64</v>
      </c>
      <c r="O41" s="27">
        <f>K36</f>
        <v>1.4</v>
      </c>
      <c r="P41" s="27" t="s">
        <v>51</v>
      </c>
      <c r="Q41" s="27">
        <f>O36</f>
        <v>0.42</v>
      </c>
      <c r="R41" s="7" t="s">
        <v>53</v>
      </c>
      <c r="S41" s="46">
        <f>1/2*M41*(O41-Q41)</f>
        <v>0.9798039803960787</v>
      </c>
      <c r="T41" s="7" t="s">
        <v>61</v>
      </c>
      <c r="U41" s="1"/>
      <c r="W41" s="42" t="s">
        <v>46</v>
      </c>
      <c r="X41" s="7" t="s">
        <v>23</v>
      </c>
      <c r="Y41" s="7" t="s">
        <v>50</v>
      </c>
      <c r="Z41" s="7"/>
      <c r="AA41" s="27">
        <f>Y40</f>
        <v>1.4</v>
      </c>
      <c r="AB41" s="27" t="s">
        <v>51</v>
      </c>
      <c r="AC41" s="27">
        <f>AC40</f>
        <v>0.62</v>
      </c>
      <c r="AD41" s="27" t="s">
        <v>52</v>
      </c>
      <c r="AE41" s="27">
        <f>AA41</f>
        <v>1.4</v>
      </c>
      <c r="AF41" s="43" t="s">
        <v>53</v>
      </c>
      <c r="AG41" s="7">
        <f>ACOS((AA41-AC41)/AE41)*180/PI()</f>
        <v>56.141563340544074</v>
      </c>
      <c r="AH41" s="7" t="s">
        <v>56</v>
      </c>
    </row>
    <row r="42" spans="1:34" ht="11.25" customHeight="1">
      <c r="A42" s="3">
        <v>40</v>
      </c>
      <c r="B42" s="32"/>
      <c r="C42" s="18"/>
      <c r="D42" s="18"/>
      <c r="E42" s="18"/>
      <c r="F42" s="18"/>
      <c r="G42" s="18"/>
      <c r="H42" s="18"/>
      <c r="I42" s="28" t="s">
        <v>31</v>
      </c>
      <c r="J42" s="7" t="s">
        <v>23</v>
      </c>
      <c r="K42" s="45">
        <f>S40</f>
        <v>1.5589817071609209</v>
      </c>
      <c r="L42" s="27" t="s">
        <v>51</v>
      </c>
      <c r="M42" s="45">
        <f>S41</f>
        <v>0.9798039803960787</v>
      </c>
      <c r="N42" s="7"/>
      <c r="O42" s="7"/>
      <c r="P42" s="7"/>
      <c r="Q42" s="7"/>
      <c r="R42" s="7"/>
      <c r="S42" s="46">
        <f>K42-M42</f>
        <v>0.5791777267648421</v>
      </c>
      <c r="T42" s="7" t="s">
        <v>61</v>
      </c>
      <c r="U42" s="1"/>
      <c r="W42" s="42" t="s">
        <v>47</v>
      </c>
      <c r="X42" s="7" t="s">
        <v>23</v>
      </c>
      <c r="Y42" s="27">
        <v>2</v>
      </c>
      <c r="Z42" s="27" t="s">
        <v>57</v>
      </c>
      <c r="AA42" s="27">
        <f>AG41</f>
        <v>56.141563340544074</v>
      </c>
      <c r="AB42" s="7"/>
      <c r="AC42" s="7"/>
      <c r="AD42" s="7"/>
      <c r="AE42" s="7"/>
      <c r="AF42" s="27" t="s">
        <v>23</v>
      </c>
      <c r="AG42" s="7">
        <f>Y42*AA42</f>
        <v>112.28312668108815</v>
      </c>
      <c r="AH42" s="7" t="s">
        <v>56</v>
      </c>
    </row>
    <row r="43" spans="1:34" ht="11.25" customHeight="1">
      <c r="A43" s="3">
        <v>41</v>
      </c>
      <c r="B43" s="32"/>
      <c r="C43" s="18"/>
      <c r="D43" s="18"/>
      <c r="E43" s="3">
        <f>Q22</f>
        <v>200</v>
      </c>
      <c r="F43" s="57">
        <f>M47-F40</f>
        <v>3.4130833058411127</v>
      </c>
      <c r="G43" s="18"/>
      <c r="H43" s="18"/>
      <c r="I43" s="28" t="s">
        <v>45</v>
      </c>
      <c r="J43" s="7" t="s">
        <v>23</v>
      </c>
      <c r="K43" s="45">
        <f>S42</f>
        <v>0.5791777267648421</v>
      </c>
      <c r="L43" s="27" t="s">
        <v>57</v>
      </c>
      <c r="M43" s="27">
        <f>G27/1000</f>
        <v>7</v>
      </c>
      <c r="N43" s="7"/>
      <c r="O43" s="7"/>
      <c r="P43" s="7"/>
      <c r="Q43" s="7"/>
      <c r="R43" s="7"/>
      <c r="S43" s="49">
        <f>K43*M43</f>
        <v>4.054244087353895</v>
      </c>
      <c r="T43" s="7" t="s">
        <v>65</v>
      </c>
      <c r="U43" s="1"/>
      <c r="W43" s="40" t="s">
        <v>35</v>
      </c>
      <c r="X43" s="7" t="s">
        <v>23</v>
      </c>
      <c r="Y43" s="27">
        <v>2</v>
      </c>
      <c r="Z43" s="27" t="s">
        <v>57</v>
      </c>
      <c r="AA43" s="27">
        <f>Y40</f>
        <v>1.4</v>
      </c>
      <c r="AB43" s="27" t="s">
        <v>57</v>
      </c>
      <c r="AC43" s="27" t="s">
        <v>58</v>
      </c>
      <c r="AD43" s="27">
        <f>AG41</f>
        <v>56.141563340544074</v>
      </c>
      <c r="AE43" s="27" t="s">
        <v>66</v>
      </c>
      <c r="AF43" s="27" t="s">
        <v>23</v>
      </c>
      <c r="AG43" s="7">
        <f>Y43*AA43*SIN(AD43/180*PI())</f>
        <v>2.325166660693379</v>
      </c>
      <c r="AH43" s="7" t="s">
        <v>63</v>
      </c>
    </row>
    <row r="44" spans="1:34" ht="11.25" customHeight="1">
      <c r="A44" s="3">
        <v>42</v>
      </c>
      <c r="B44" s="32"/>
      <c r="C44" s="18"/>
      <c r="D44" s="18"/>
      <c r="E44" s="18"/>
      <c r="F44" s="18"/>
      <c r="G44" s="18"/>
      <c r="H44" s="18"/>
      <c r="I44" s="28" t="s">
        <v>67</v>
      </c>
      <c r="J44" s="7" t="s">
        <v>23</v>
      </c>
      <c r="K44" s="39" t="s">
        <v>68</v>
      </c>
      <c r="L44" s="27">
        <f>O36</f>
        <v>0.42</v>
      </c>
      <c r="M44" s="48" t="s">
        <v>69</v>
      </c>
      <c r="N44" s="27"/>
      <c r="O44" s="45">
        <f>M40</f>
        <v>2.8</v>
      </c>
      <c r="P44" s="27" t="s">
        <v>51</v>
      </c>
      <c r="Q44" s="27">
        <f>L44</f>
        <v>0.42</v>
      </c>
      <c r="R44" s="27" t="s">
        <v>71</v>
      </c>
      <c r="S44" s="49">
        <f>PI()*L44^2*(1.5*O44-Q44)/12</f>
        <v>0.17456573738937042</v>
      </c>
      <c r="T44" s="7" t="s">
        <v>65</v>
      </c>
      <c r="U44" s="1"/>
      <c r="W44" s="28" t="s">
        <v>27</v>
      </c>
      <c r="X44" s="7" t="s">
        <v>23</v>
      </c>
      <c r="Y44" s="39" t="s">
        <v>60</v>
      </c>
      <c r="Z44" s="27" t="s">
        <v>57</v>
      </c>
      <c r="AA44" s="45">
        <f>G24/1000</f>
        <v>2.8</v>
      </c>
      <c r="AB44" s="27" t="s">
        <v>59</v>
      </c>
      <c r="AC44" s="27">
        <f>AG42</f>
        <v>112.28312668108815</v>
      </c>
      <c r="AD44" s="27" t="s">
        <v>70</v>
      </c>
      <c r="AE44" s="27">
        <v>360</v>
      </c>
      <c r="AF44" s="27" t="s">
        <v>23</v>
      </c>
      <c r="AG44" s="46">
        <f>PI()/4*AA44^2*AC44/360</f>
        <v>1.9205160499185032</v>
      </c>
      <c r="AH44" s="7" t="s">
        <v>61</v>
      </c>
    </row>
    <row r="45" spans="1:34" ht="11.25" customHeight="1">
      <c r="A45" s="3">
        <v>43</v>
      </c>
      <c r="B45" s="32"/>
      <c r="C45" s="18"/>
      <c r="D45" s="18"/>
      <c r="E45" s="18"/>
      <c r="F45" s="18"/>
      <c r="G45" s="18"/>
      <c r="H45" s="18"/>
      <c r="I45" s="29" t="s">
        <v>97</v>
      </c>
      <c r="J45" s="7"/>
      <c r="K45" s="7"/>
      <c r="L45" s="7" t="s">
        <v>23</v>
      </c>
      <c r="M45" s="45">
        <f>S43</f>
        <v>4.054244087353895</v>
      </c>
      <c r="N45" s="27" t="s">
        <v>72</v>
      </c>
      <c r="O45" s="27">
        <v>2</v>
      </c>
      <c r="P45" s="27" t="s">
        <v>57</v>
      </c>
      <c r="Q45" s="27">
        <f>S44</f>
        <v>0.17456573738937042</v>
      </c>
      <c r="R45" s="27" t="s">
        <v>23</v>
      </c>
      <c r="S45" s="54">
        <f>M45+O45*Q45</f>
        <v>4.403375562132636</v>
      </c>
      <c r="T45" s="7" t="s">
        <v>65</v>
      </c>
      <c r="U45" s="1"/>
      <c r="W45" s="28" t="s">
        <v>30</v>
      </c>
      <c r="X45" s="7" t="s">
        <v>23</v>
      </c>
      <c r="Y45" s="47" t="s">
        <v>62</v>
      </c>
      <c r="Z45" s="27" t="s">
        <v>57</v>
      </c>
      <c r="AA45" s="27">
        <f>AG43</f>
        <v>2.325166660693379</v>
      </c>
      <c r="AB45" s="27" t="s">
        <v>64</v>
      </c>
      <c r="AC45" s="27">
        <f>Y40</f>
        <v>1.4</v>
      </c>
      <c r="AD45" s="27" t="s">
        <v>51</v>
      </c>
      <c r="AE45" s="27">
        <f>AC40</f>
        <v>0.62</v>
      </c>
      <c r="AF45" s="7" t="s">
        <v>53</v>
      </c>
      <c r="AG45" s="46">
        <f>1/2*AA45*(AC45-AE45)</f>
        <v>0.9068149976704177</v>
      </c>
      <c r="AH45" s="7" t="s">
        <v>61</v>
      </c>
    </row>
    <row r="46" spans="1:34" ht="11.25" customHeight="1">
      <c r="A46" s="3">
        <v>44</v>
      </c>
      <c r="B46" s="32"/>
      <c r="C46" s="18"/>
      <c r="D46" s="18"/>
      <c r="E46" s="18"/>
      <c r="F46" s="18"/>
      <c r="G46" s="18"/>
      <c r="H46" s="1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  <c r="W46" s="28" t="s">
        <v>31</v>
      </c>
      <c r="X46" s="7" t="s">
        <v>23</v>
      </c>
      <c r="Y46" s="45">
        <f>AG44</f>
        <v>1.9205160499185032</v>
      </c>
      <c r="Z46" s="27" t="s">
        <v>51</v>
      </c>
      <c r="AA46" s="45">
        <f>AG45</f>
        <v>0.9068149976704177</v>
      </c>
      <c r="AB46" s="7"/>
      <c r="AC46" s="7"/>
      <c r="AD46" s="7"/>
      <c r="AE46" s="7"/>
      <c r="AF46" s="7"/>
      <c r="AG46" s="46">
        <f>Y46-AA46</f>
        <v>1.0137010522480856</v>
      </c>
      <c r="AH46" s="7" t="s">
        <v>61</v>
      </c>
    </row>
    <row r="47" spans="1:34" ht="11.25" customHeight="1">
      <c r="A47" s="3">
        <v>45</v>
      </c>
      <c r="B47" s="32"/>
      <c r="C47" s="18"/>
      <c r="D47" s="18"/>
      <c r="E47" s="18"/>
      <c r="G47" s="57">
        <f>F49+F43</f>
        <v>42.04214402893532</v>
      </c>
      <c r="H47" s="18"/>
      <c r="I47" s="51" t="str">
        <f>W49</f>
        <v>Vol, top to NWL</v>
      </c>
      <c r="J47" s="8"/>
      <c r="K47" s="8"/>
      <c r="L47" s="8" t="s">
        <v>23</v>
      </c>
      <c r="M47" s="53">
        <f>AG49</f>
        <v>7.816458867973749</v>
      </c>
      <c r="N47" s="8"/>
      <c r="O47" s="51" t="s">
        <v>99</v>
      </c>
      <c r="P47" s="8"/>
      <c r="Q47" s="8"/>
      <c r="R47" s="50" t="s">
        <v>23</v>
      </c>
      <c r="S47" s="53">
        <f>S34/2-M47</f>
        <v>16.608376816135696</v>
      </c>
      <c r="T47" s="8" t="s">
        <v>65</v>
      </c>
      <c r="U47" s="12"/>
      <c r="W47" s="28" t="s">
        <v>45</v>
      </c>
      <c r="X47" s="7" t="s">
        <v>23</v>
      </c>
      <c r="Y47" s="45">
        <f>AG46</f>
        <v>1.0137010522480856</v>
      </c>
      <c r="Z47" s="27" t="s">
        <v>57</v>
      </c>
      <c r="AA47" s="27">
        <f>G27/1000</f>
        <v>7</v>
      </c>
      <c r="AB47" s="7"/>
      <c r="AC47" s="7"/>
      <c r="AD47" s="7"/>
      <c r="AE47" s="7"/>
      <c r="AF47" s="7"/>
      <c r="AG47" s="49">
        <f>Y47*AA47</f>
        <v>7.095907365736599</v>
      </c>
      <c r="AH47" s="7" t="s">
        <v>65</v>
      </c>
    </row>
    <row r="48" spans="1:34" ht="11.25" customHeight="1">
      <c r="A48" s="3">
        <v>46</v>
      </c>
      <c r="B48" s="32"/>
      <c r="C48" s="18"/>
      <c r="D48" s="18"/>
      <c r="E48" s="18"/>
      <c r="F48" s="18"/>
      <c r="G48" s="18"/>
      <c r="H48" s="1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  <c r="W48" s="28" t="s">
        <v>67</v>
      </c>
      <c r="X48" s="7" t="s">
        <v>23</v>
      </c>
      <c r="Y48" s="39" t="s">
        <v>68</v>
      </c>
      <c r="Z48" s="27">
        <f>AC40</f>
        <v>0.62</v>
      </c>
      <c r="AA48" s="48" t="s">
        <v>69</v>
      </c>
      <c r="AB48" s="27"/>
      <c r="AC48" s="45">
        <f>AA44</f>
        <v>2.8</v>
      </c>
      <c r="AD48" s="27" t="s">
        <v>51</v>
      </c>
      <c r="AE48" s="27">
        <f>Z48</f>
        <v>0.62</v>
      </c>
      <c r="AF48" s="27" t="s">
        <v>71</v>
      </c>
      <c r="AG48" s="49">
        <f>PI()*Z48^2*(1.5*AC48-AE48)/12</f>
        <v>0.360275751118575</v>
      </c>
      <c r="AH48" s="7" t="s">
        <v>65</v>
      </c>
    </row>
    <row r="49" spans="1:34" ht="11.25" customHeight="1">
      <c r="A49" s="3">
        <v>47</v>
      </c>
      <c r="B49" s="32"/>
      <c r="C49" s="18"/>
      <c r="D49" s="18"/>
      <c r="E49" s="3">
        <f>Q23+Q24</f>
        <v>1900</v>
      </c>
      <c r="F49" s="57">
        <f>S47+S34/2-F54</f>
        <v>38.629060723094206</v>
      </c>
      <c r="G49" s="18"/>
      <c r="H49" s="18"/>
      <c r="I49" s="28" t="s">
        <v>54</v>
      </c>
      <c r="J49" s="7" t="s">
        <v>23</v>
      </c>
      <c r="K49" s="7">
        <f>G24/2/1000</f>
        <v>1.4</v>
      </c>
      <c r="L49" s="7"/>
      <c r="M49" s="28" t="s">
        <v>55</v>
      </c>
      <c r="N49" s="7" t="s">
        <v>23</v>
      </c>
      <c r="O49" s="7">
        <f>Q26/1000</f>
        <v>0.28</v>
      </c>
      <c r="P49" s="7"/>
      <c r="Q49" s="7"/>
      <c r="R49" s="7"/>
      <c r="S49" s="7"/>
      <c r="T49" s="7"/>
      <c r="U49" s="1"/>
      <c r="W49" s="29" t="s">
        <v>95</v>
      </c>
      <c r="X49" s="7"/>
      <c r="Y49" s="7"/>
      <c r="Z49" s="7" t="s">
        <v>23</v>
      </c>
      <c r="AA49" s="44">
        <f>AG47</f>
        <v>7.095907365736599</v>
      </c>
      <c r="AB49" s="27" t="s">
        <v>72</v>
      </c>
      <c r="AC49" s="27">
        <v>2</v>
      </c>
      <c r="AD49" s="27" t="s">
        <v>57</v>
      </c>
      <c r="AE49" s="44">
        <f>AG48</f>
        <v>0.360275751118575</v>
      </c>
      <c r="AF49" s="27" t="s">
        <v>23</v>
      </c>
      <c r="AG49" s="54">
        <f>AA49+AC49*AE49</f>
        <v>7.816458867973749</v>
      </c>
      <c r="AH49" s="7" t="s">
        <v>65</v>
      </c>
    </row>
    <row r="50" spans="1:21" ht="11.25" customHeight="1">
      <c r="A50" s="3">
        <v>48</v>
      </c>
      <c r="B50" s="32"/>
      <c r="C50" s="18"/>
      <c r="D50" s="18"/>
      <c r="E50" s="18"/>
      <c r="F50" s="18"/>
      <c r="G50" s="18"/>
      <c r="H50" s="18"/>
      <c r="I50" s="42" t="s">
        <v>46</v>
      </c>
      <c r="J50" s="7" t="s">
        <v>23</v>
      </c>
      <c r="K50" s="7" t="s">
        <v>50</v>
      </c>
      <c r="L50" s="7"/>
      <c r="M50" s="27">
        <f>K49</f>
        <v>1.4</v>
      </c>
      <c r="N50" s="27" t="s">
        <v>51</v>
      </c>
      <c r="O50" s="27">
        <f>O49</f>
        <v>0.28</v>
      </c>
      <c r="P50" s="27" t="s">
        <v>52</v>
      </c>
      <c r="Q50" s="27">
        <f>M50</f>
        <v>1.4</v>
      </c>
      <c r="R50" s="43" t="s">
        <v>53</v>
      </c>
      <c r="S50" s="7">
        <f>ACOS((M50-O50)/Q50)*180/PI()</f>
        <v>36.86989764584403</v>
      </c>
      <c r="T50" s="7" t="s">
        <v>56</v>
      </c>
      <c r="U50" s="1"/>
    </row>
    <row r="51" spans="1:23" ht="11.25" customHeight="1">
      <c r="A51" s="3">
        <v>49</v>
      </c>
      <c r="B51" s="32"/>
      <c r="C51" s="18"/>
      <c r="D51" s="18"/>
      <c r="E51" s="18"/>
      <c r="F51" s="18"/>
      <c r="G51" s="18"/>
      <c r="H51" s="18"/>
      <c r="I51" s="42" t="s">
        <v>47</v>
      </c>
      <c r="J51" s="7" t="s">
        <v>23</v>
      </c>
      <c r="K51" s="27">
        <v>2</v>
      </c>
      <c r="L51" s="27" t="s">
        <v>57</v>
      </c>
      <c r="M51" s="27">
        <f>S50</f>
        <v>36.86989764584403</v>
      </c>
      <c r="N51" s="7"/>
      <c r="O51" s="7"/>
      <c r="P51" s="7"/>
      <c r="Q51" s="7"/>
      <c r="R51" s="27" t="s">
        <v>23</v>
      </c>
      <c r="S51" s="7">
        <f>K51*M51</f>
        <v>73.73979529168805</v>
      </c>
      <c r="T51" s="7" t="s">
        <v>56</v>
      </c>
      <c r="U51" s="1"/>
      <c r="W51" s="62" t="s">
        <v>89</v>
      </c>
    </row>
    <row r="52" spans="1:26" ht="11.25" customHeight="1">
      <c r="A52" s="3">
        <v>50</v>
      </c>
      <c r="B52" s="32"/>
      <c r="C52" s="18"/>
      <c r="D52" s="18"/>
      <c r="E52" s="18"/>
      <c r="F52" s="18"/>
      <c r="G52" s="18"/>
      <c r="H52" s="18"/>
      <c r="I52" s="40" t="s">
        <v>35</v>
      </c>
      <c r="J52" s="7" t="s">
        <v>23</v>
      </c>
      <c r="K52" s="27">
        <v>2</v>
      </c>
      <c r="L52" s="27" t="s">
        <v>57</v>
      </c>
      <c r="M52" s="27">
        <f>K49</f>
        <v>1.4</v>
      </c>
      <c r="N52" s="27" t="s">
        <v>57</v>
      </c>
      <c r="O52" s="27" t="s">
        <v>58</v>
      </c>
      <c r="P52" s="27">
        <f>S50</f>
        <v>36.86989764584403</v>
      </c>
      <c r="Q52" s="27" t="s">
        <v>66</v>
      </c>
      <c r="R52" s="27" t="s">
        <v>23</v>
      </c>
      <c r="S52" s="7">
        <f>K52*M52*SIN(P52/180*PI())</f>
        <v>1.6800000000000002</v>
      </c>
      <c r="T52" s="7" t="s">
        <v>63</v>
      </c>
      <c r="U52" s="1"/>
      <c r="W52" s="40" t="str">
        <f>I45</f>
        <v>Vol, top to HL</v>
      </c>
      <c r="Z52" s="61">
        <f>proppv(M8,O28,"",G24,G27,0,Q23+Q22,11)</f>
        <v>4.403375267233894</v>
      </c>
    </row>
    <row r="53" spans="1:26" ht="11.25" customHeight="1">
      <c r="A53" s="3">
        <v>51</v>
      </c>
      <c r="B53" s="32"/>
      <c r="C53" s="18"/>
      <c r="D53" s="18"/>
      <c r="E53" s="18"/>
      <c r="F53" s="18"/>
      <c r="G53" s="18"/>
      <c r="H53" s="18"/>
      <c r="I53" s="28" t="s">
        <v>27</v>
      </c>
      <c r="J53" s="7" t="s">
        <v>23</v>
      </c>
      <c r="K53" s="39" t="s">
        <v>60</v>
      </c>
      <c r="L53" s="27" t="s">
        <v>57</v>
      </c>
      <c r="M53" s="45">
        <f>G24/1000</f>
        <v>2.8</v>
      </c>
      <c r="N53" s="27" t="s">
        <v>59</v>
      </c>
      <c r="O53" s="27">
        <f>S51</f>
        <v>73.73979529168805</v>
      </c>
      <c r="P53" s="27" t="s">
        <v>70</v>
      </c>
      <c r="Q53" s="27">
        <v>360</v>
      </c>
      <c r="R53" s="27" t="s">
        <v>23</v>
      </c>
      <c r="S53" s="46">
        <f>PI()/4*M53^2*O53/360</f>
        <v>1.2612621732348372</v>
      </c>
      <c r="T53" s="7" t="s">
        <v>61</v>
      </c>
      <c r="U53" s="1"/>
      <c r="W53" s="40" t="str">
        <f>I47</f>
        <v>Vol, top to NWL</v>
      </c>
      <c r="Z53" s="61">
        <f>proppv(M8,O28,"",G24,G27,0,Q23,11)</f>
        <v>7.816458259349932</v>
      </c>
    </row>
    <row r="54" spans="1:26" ht="11.25" customHeight="1">
      <c r="A54" s="3">
        <v>52</v>
      </c>
      <c r="B54" s="32"/>
      <c r="C54" s="18"/>
      <c r="D54" s="18"/>
      <c r="E54" s="3">
        <f>Q26</f>
        <v>280</v>
      </c>
      <c r="F54" s="57">
        <f>S58</f>
        <v>2.404151777150935</v>
      </c>
      <c r="G54" s="18"/>
      <c r="H54" s="18"/>
      <c r="I54" s="28" t="s">
        <v>30</v>
      </c>
      <c r="J54" s="7" t="s">
        <v>23</v>
      </c>
      <c r="K54" s="47" t="s">
        <v>62</v>
      </c>
      <c r="L54" s="27" t="s">
        <v>57</v>
      </c>
      <c r="M54" s="27">
        <f>S52</f>
        <v>1.6800000000000002</v>
      </c>
      <c r="N54" s="27" t="s">
        <v>64</v>
      </c>
      <c r="O54" s="27">
        <f>K49</f>
        <v>1.4</v>
      </c>
      <c r="P54" s="27" t="s">
        <v>51</v>
      </c>
      <c r="Q54" s="27">
        <f>O49</f>
        <v>0.28</v>
      </c>
      <c r="R54" s="7" t="s">
        <v>53</v>
      </c>
      <c r="S54" s="46">
        <f>1/2*M54*(O54-Q54)</f>
        <v>0.9408</v>
      </c>
      <c r="T54" s="7" t="s">
        <v>61</v>
      </c>
      <c r="U54" s="1"/>
      <c r="W54" s="40" t="str">
        <f>O47</f>
        <v>Vol, CL to NWL</v>
      </c>
      <c r="Z54" s="61">
        <f>proppv(M8,O28,"",G24,G27,0,Q23,21)-W34/2</f>
        <v>16.60836594065006</v>
      </c>
    </row>
    <row r="55" spans="1:26" ht="11.25" customHeight="1">
      <c r="A55" s="3">
        <v>53</v>
      </c>
      <c r="B55" s="32"/>
      <c r="C55" s="18"/>
      <c r="D55" s="18"/>
      <c r="E55" s="18"/>
      <c r="F55" s="18"/>
      <c r="G55" s="18"/>
      <c r="H55" s="18"/>
      <c r="I55" s="28" t="s">
        <v>31</v>
      </c>
      <c r="J55" s="7" t="s">
        <v>23</v>
      </c>
      <c r="K55" s="45">
        <f>S53</f>
        <v>1.2612621732348372</v>
      </c>
      <c r="L55" s="27" t="s">
        <v>51</v>
      </c>
      <c r="M55" s="45">
        <f>S54</f>
        <v>0.9408</v>
      </c>
      <c r="N55" s="7"/>
      <c r="O55" s="7"/>
      <c r="P55" s="7"/>
      <c r="Q55" s="7"/>
      <c r="R55" s="7"/>
      <c r="S55" s="46">
        <f>K55-M55</f>
        <v>0.3204621732348373</v>
      </c>
      <c r="T55" s="7" t="s">
        <v>61</v>
      </c>
      <c r="U55" s="1"/>
      <c r="W55" s="40" t="str">
        <f>I58</f>
        <v>Vol, bottom to LL</v>
      </c>
      <c r="Z55" s="61">
        <f>proppv(M8,O28,"",G24,G27,0,-Q24,21)</f>
        <v>2.4041283406124556</v>
      </c>
    </row>
    <row r="56" spans="1:21" ht="11.25" customHeight="1">
      <c r="A56" s="3">
        <v>54</v>
      </c>
      <c r="B56" s="32"/>
      <c r="C56" s="18"/>
      <c r="D56" s="18"/>
      <c r="E56" s="18"/>
      <c r="F56" s="18"/>
      <c r="G56" s="18"/>
      <c r="H56" s="18"/>
      <c r="I56" s="28" t="s">
        <v>45</v>
      </c>
      <c r="J56" s="7" t="s">
        <v>23</v>
      </c>
      <c r="K56" s="45">
        <f>S55</f>
        <v>0.3204621732348373</v>
      </c>
      <c r="L56" s="27" t="s">
        <v>57</v>
      </c>
      <c r="M56" s="27">
        <f>G27/1000</f>
        <v>7</v>
      </c>
      <c r="N56" s="7"/>
      <c r="O56" s="7"/>
      <c r="P56" s="7"/>
      <c r="Q56" s="7"/>
      <c r="R56" s="7"/>
      <c r="S56" s="49">
        <f>K56*M56</f>
        <v>2.243235212643861</v>
      </c>
      <c r="T56" s="7" t="s">
        <v>65</v>
      </c>
      <c r="U56" s="1"/>
    </row>
    <row r="57" spans="1:21" ht="11.25" customHeight="1">
      <c r="A57" s="3">
        <v>55</v>
      </c>
      <c r="B57" s="32"/>
      <c r="C57" s="18"/>
      <c r="D57" s="18"/>
      <c r="E57" s="18"/>
      <c r="F57" s="18"/>
      <c r="G57" s="18"/>
      <c r="H57" s="18"/>
      <c r="I57" s="28" t="s">
        <v>67</v>
      </c>
      <c r="J57" s="7" t="s">
        <v>23</v>
      </c>
      <c r="K57" s="39" t="s">
        <v>68</v>
      </c>
      <c r="L57" s="27">
        <f>O49</f>
        <v>0.28</v>
      </c>
      <c r="M57" s="48" t="s">
        <v>69</v>
      </c>
      <c r="N57" s="27"/>
      <c r="O57" s="45">
        <f>M53</f>
        <v>2.8</v>
      </c>
      <c r="P57" s="27" t="s">
        <v>51</v>
      </c>
      <c r="Q57" s="27">
        <f>L57</f>
        <v>0.28</v>
      </c>
      <c r="R57" s="27" t="s">
        <v>71</v>
      </c>
      <c r="S57" s="7">
        <f>PI()*L57^2*(1.5*O57-Q57)/12</f>
        <v>0.08045828225353698</v>
      </c>
      <c r="T57" s="7" t="s">
        <v>65</v>
      </c>
      <c r="U57" s="1"/>
    </row>
    <row r="58" spans="1:21" ht="11.25" customHeight="1">
      <c r="A58" s="3">
        <v>56</v>
      </c>
      <c r="B58" s="34"/>
      <c r="C58" s="23"/>
      <c r="D58" s="23"/>
      <c r="E58" s="23"/>
      <c r="F58" s="23"/>
      <c r="G58" s="23"/>
      <c r="H58" s="23"/>
      <c r="I58" s="29" t="s">
        <v>98</v>
      </c>
      <c r="J58" s="7"/>
      <c r="K58" s="7"/>
      <c r="L58" s="7" t="s">
        <v>23</v>
      </c>
      <c r="M58" s="44">
        <f>S56</f>
        <v>2.243235212643861</v>
      </c>
      <c r="N58" s="27" t="s">
        <v>72</v>
      </c>
      <c r="O58" s="27">
        <v>2</v>
      </c>
      <c r="P58" s="27" t="s">
        <v>57</v>
      </c>
      <c r="Q58" s="27">
        <f>S57</f>
        <v>0.08045828225353698</v>
      </c>
      <c r="R58" s="27" t="s">
        <v>23</v>
      </c>
      <c r="S58" s="54">
        <f>M58+O58*Q58</f>
        <v>2.404151777150935</v>
      </c>
      <c r="T58" s="7" t="s">
        <v>65</v>
      </c>
      <c r="U58" s="1"/>
    </row>
    <row r="59" spans="1:21" ht="11.25" customHeight="1">
      <c r="A59" s="3">
        <v>57</v>
      </c>
      <c r="B59" s="13" t="s">
        <v>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4"/>
    </row>
    <row r="60" spans="1:21" ht="11.25" customHeight="1">
      <c r="A60" s="3">
        <v>58</v>
      </c>
      <c r="B60" s="96" t="s">
        <v>90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96" t="s">
        <v>91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5">
        <v>60</v>
      </c>
      <c r="B62" s="97" t="s">
        <v>92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7"/>
    </row>
    <row r="63" spans="1:21" ht="11.25" customHeight="1">
      <c r="A63" s="3"/>
      <c r="B63" s="22" t="s">
        <v>93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98" t="s">
        <v>94</v>
      </c>
    </row>
    <row r="64" ht="11.25" customHeight="1">
      <c r="A64" s="3"/>
    </row>
    <row r="65" ht="11.25" customHeight="1">
      <c r="A65" s="3"/>
    </row>
  </sheetData>
  <mergeCells count="27">
    <mergeCell ref="B1:U2"/>
    <mergeCell ref="R3:U3"/>
    <mergeCell ref="R4:U4"/>
    <mergeCell ref="R5:U5"/>
    <mergeCell ref="R7:U7"/>
    <mergeCell ref="B19:U19"/>
    <mergeCell ref="B9:U9"/>
    <mergeCell ref="G23:H23"/>
    <mergeCell ref="B10:O10"/>
    <mergeCell ref="P10:U10"/>
    <mergeCell ref="K27:L27"/>
    <mergeCell ref="C27:D27"/>
    <mergeCell ref="Q22:R22"/>
    <mergeCell ref="Q23:R23"/>
    <mergeCell ref="Q24:R25"/>
    <mergeCell ref="G24:H24"/>
    <mergeCell ref="G27:H27"/>
    <mergeCell ref="E37:G37"/>
    <mergeCell ref="S22:T23"/>
    <mergeCell ref="S16:U16"/>
    <mergeCell ref="R16:R17"/>
    <mergeCell ref="B30:U30"/>
    <mergeCell ref="G28:H28"/>
    <mergeCell ref="F35:G35"/>
    <mergeCell ref="E36:G36"/>
    <mergeCell ref="Q21:R21"/>
    <mergeCell ref="Q26:R26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2003-02-24T15:26:59Z</cp:lastPrinted>
  <dcterms:created xsi:type="dcterms:W3CDTF">2003-02-24T11:18:01Z</dcterms:created>
  <dcterms:modified xsi:type="dcterms:W3CDTF">2010-03-24T13:11:27Z</dcterms:modified>
  <cp:category/>
  <cp:version/>
  <cp:contentType/>
  <cp:contentStatus/>
</cp:coreProperties>
</file>